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GEÇİCİ VERGİ\"/>
    </mc:Choice>
  </mc:AlternateContent>
  <bookViews>
    <workbookView xWindow="0" yWindow="0" windowWidth="23040" windowHeight="8808" activeTab="5"/>
  </bookViews>
  <sheets>
    <sheet name="250" sheetId="7" r:id="rId1"/>
    <sheet name="251" sheetId="1" r:id="rId2"/>
    <sheet name="252" sheetId="2" r:id="rId3"/>
    <sheet name="253" sheetId="3" r:id="rId4"/>
    <sheet name="254" sheetId="4" r:id="rId5"/>
    <sheet name="255" sheetId="5" r:id="rId6"/>
    <sheet name="264" sheetId="8" r:id="rId7"/>
    <sheet name="toplam" sheetId="6" r:id="rId8"/>
    <sheet name="Sayfa1" sheetId="9" r:id="rId9"/>
    <sheet name="Sayfa2" sheetId="10" r:id="rId10"/>
  </sheets>
  <definedNames>
    <definedName name="_xlnm.Print_Area" localSheetId="0">'250'!$A$1:$R$36</definedName>
    <definedName name="_xlnm.Print_Area" localSheetId="1">'251'!$A$1:$R$34</definedName>
    <definedName name="_xlnm.Print_Area" localSheetId="2">'252'!$A$1:$R$34</definedName>
    <definedName name="_xlnm.Print_Area" localSheetId="3">'253'!$A$16:$J$32</definedName>
    <definedName name="_xlnm.Print_Area" localSheetId="4">'254'!$A$1:$R$35</definedName>
    <definedName name="_xlnm.Print_Area" localSheetId="5">'255'!$A$1:$R$55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5" l="1"/>
  <c r="G9" i="10" l="1"/>
  <c r="F9" i="10"/>
  <c r="B11" i="9"/>
  <c r="N31" i="5" l="1"/>
  <c r="N21" i="1"/>
  <c r="J19" i="8" l="1"/>
  <c r="H19" i="8"/>
  <c r="G19" i="8"/>
  <c r="F19" i="8"/>
  <c r="E19" i="8"/>
  <c r="C19" i="8"/>
  <c r="N17" i="8"/>
  <c r="M17" i="8"/>
  <c r="P17" i="8" s="1"/>
  <c r="Q17" i="8" s="1"/>
  <c r="N16" i="8"/>
  <c r="M16" i="8"/>
  <c r="P16" i="8" s="1"/>
  <c r="N15" i="8"/>
  <c r="M15" i="8"/>
  <c r="O15" i="8" s="1"/>
  <c r="I19" i="8"/>
  <c r="I22" i="8" s="1"/>
  <c r="N14" i="8"/>
  <c r="M14" i="8"/>
  <c r="P14" i="8" s="1"/>
  <c r="Q14" i="8" s="1"/>
  <c r="R14" i="8" s="1"/>
  <c r="H8" i="8"/>
  <c r="G8" i="8"/>
  <c r="F8" i="8"/>
  <c r="C8" i="8"/>
  <c r="N7" i="8"/>
  <c r="M7" i="8"/>
  <c r="I7" i="8"/>
  <c r="N6" i="8"/>
  <c r="M6" i="8"/>
  <c r="I6" i="8"/>
  <c r="N5" i="8"/>
  <c r="M5" i="8"/>
  <c r="O5" i="8" s="1"/>
  <c r="Q5" i="8" s="1"/>
  <c r="I5" i="8"/>
  <c r="N4" i="8"/>
  <c r="M4" i="8"/>
  <c r="I4" i="8"/>
  <c r="N3" i="8"/>
  <c r="M3" i="8"/>
  <c r="I3" i="8"/>
  <c r="Q16" i="8" l="1"/>
  <c r="R16" i="8" s="1"/>
  <c r="P15" i="8"/>
  <c r="Q15" i="8" s="1"/>
  <c r="R15" i="8" s="1"/>
  <c r="I8" i="8"/>
  <c r="M8" i="8"/>
  <c r="M9" i="8" s="1"/>
  <c r="N8" i="8"/>
  <c r="N9" i="8" s="1"/>
  <c r="N23" i="8" s="1"/>
  <c r="M19" i="8"/>
  <c r="M20" i="8" s="1"/>
  <c r="N22" i="8" s="1"/>
  <c r="N19" i="8"/>
  <c r="N20" i="8" s="1"/>
  <c r="O7" i="8"/>
  <c r="Q7" i="8" s="1"/>
  <c r="R7" i="8" s="1"/>
  <c r="O14" i="8"/>
  <c r="P19" i="8"/>
  <c r="O6" i="8"/>
  <c r="Q6" i="8" s="1"/>
  <c r="R6" i="8" s="1"/>
  <c r="O4" i="8"/>
  <c r="Q4" i="8" s="1"/>
  <c r="R4" i="8" s="1"/>
  <c r="O16" i="8"/>
  <c r="R5" i="8"/>
  <c r="R17" i="8"/>
  <c r="O17" i="8"/>
  <c r="O3" i="8"/>
  <c r="P11" i="1"/>
  <c r="P10" i="1"/>
  <c r="P9" i="1"/>
  <c r="N28" i="5"/>
  <c r="N27" i="5"/>
  <c r="N25" i="5"/>
  <c r="M25" i="5"/>
  <c r="G24" i="5"/>
  <c r="I19" i="5"/>
  <c r="O19" i="8" l="1"/>
  <c r="Q19" i="8"/>
  <c r="R19" i="8"/>
  <c r="O8" i="8"/>
  <c r="I20" i="5"/>
  <c r="N11" i="1"/>
  <c r="N10" i="1"/>
  <c r="M11" i="1"/>
  <c r="Q11" i="1" s="1"/>
  <c r="R11" i="1" s="1"/>
  <c r="M10" i="1"/>
  <c r="O10" i="1" s="1"/>
  <c r="N9" i="1"/>
  <c r="M9" i="1"/>
  <c r="O9" i="1" s="1"/>
  <c r="M3" i="1"/>
  <c r="Q3" i="8" l="1"/>
  <c r="P8" i="8"/>
  <c r="Q9" i="1"/>
  <c r="R9" i="1" s="1"/>
  <c r="Q10" i="1"/>
  <c r="R10" i="1" s="1"/>
  <c r="O11" i="1"/>
  <c r="M3" i="5"/>
  <c r="Q8" i="8" l="1"/>
  <c r="R3" i="8"/>
  <c r="R8" i="8" s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G48" i="5"/>
  <c r="F48" i="5"/>
  <c r="F47" i="5"/>
  <c r="M19" i="5"/>
  <c r="I12" i="5"/>
  <c r="I11" i="5"/>
  <c r="I10" i="5"/>
  <c r="I9" i="5"/>
  <c r="I8" i="5"/>
  <c r="I7" i="5"/>
  <c r="I6" i="5"/>
  <c r="I5" i="5"/>
  <c r="I4" i="5"/>
  <c r="I3" i="5"/>
  <c r="I43" i="5"/>
  <c r="F43" i="5"/>
  <c r="C43" i="5"/>
  <c r="J42" i="5"/>
  <c r="J41" i="5"/>
  <c r="J40" i="5"/>
  <c r="J39" i="5"/>
  <c r="G32" i="4"/>
  <c r="F32" i="4"/>
  <c r="F29" i="4"/>
  <c r="F23" i="4"/>
  <c r="C23" i="4"/>
  <c r="I20" i="4"/>
  <c r="J20" i="4" s="1"/>
  <c r="I19" i="4"/>
  <c r="I23" i="4" s="1"/>
  <c r="F29" i="2"/>
  <c r="F26" i="2"/>
  <c r="I19" i="2"/>
  <c r="F19" i="2"/>
  <c r="C19" i="2"/>
  <c r="J16" i="2"/>
  <c r="J15" i="2"/>
  <c r="J19" i="2" s="1"/>
  <c r="G30" i="1"/>
  <c r="I3" i="1"/>
  <c r="I20" i="1"/>
  <c r="J20" i="1" s="1"/>
  <c r="I30" i="6" l="1"/>
  <c r="K30" i="6" s="1"/>
  <c r="O31" i="6"/>
  <c r="K34" i="6"/>
  <c r="O34" i="6" s="1"/>
  <c r="P34" i="6" s="1"/>
  <c r="O33" i="6"/>
  <c r="J43" i="5"/>
  <c r="J19" i="4"/>
  <c r="J23" i="4" s="1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N22" i="5"/>
  <c r="M22" i="5"/>
  <c r="P22" i="5" s="1"/>
  <c r="N21" i="5"/>
  <c r="M21" i="5"/>
  <c r="N20" i="5"/>
  <c r="M20" i="5"/>
  <c r="P20" i="5" s="1"/>
  <c r="J24" i="5"/>
  <c r="H24" i="5"/>
  <c r="F24" i="5"/>
  <c r="F52" i="5" s="1"/>
  <c r="E24" i="5"/>
  <c r="C24" i="5"/>
  <c r="N19" i="5"/>
  <c r="G27" i="1"/>
  <c r="J12" i="1"/>
  <c r="H12" i="1"/>
  <c r="G12" i="1"/>
  <c r="F12" i="1"/>
  <c r="C12" i="1"/>
  <c r="N12" i="1"/>
  <c r="I12" i="1"/>
  <c r="M10" i="3"/>
  <c r="D13" i="3"/>
  <c r="E13" i="3"/>
  <c r="F13" i="3"/>
  <c r="G13" i="3"/>
  <c r="H13" i="3"/>
  <c r="J13" i="3"/>
  <c r="K13" i="3"/>
  <c r="L13" i="3"/>
  <c r="C13" i="3"/>
  <c r="N10" i="3"/>
  <c r="I13" i="3"/>
  <c r="G21" i="7" l="1"/>
  <c r="K20" i="6"/>
  <c r="O20" i="6"/>
  <c r="Q22" i="5"/>
  <c r="R22" i="5" s="1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Q20" i="5"/>
  <c r="R20" i="5" s="1"/>
  <c r="O21" i="5"/>
  <c r="N24" i="5"/>
  <c r="P21" i="5"/>
  <c r="Q21" i="5" s="1"/>
  <c r="R21" i="5" s="1"/>
  <c r="O20" i="5"/>
  <c r="I24" i="5"/>
  <c r="O22" i="5"/>
  <c r="M24" i="5"/>
  <c r="F49" i="5" s="1"/>
  <c r="O19" i="5"/>
  <c r="P19" i="5"/>
  <c r="P12" i="1"/>
  <c r="M12" i="1"/>
  <c r="F27" i="1" s="1"/>
  <c r="F28" i="1" s="1"/>
  <c r="O12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O24" i="5"/>
  <c r="Q10" i="3"/>
  <c r="Q13" i="3" s="1"/>
  <c r="Q19" i="5"/>
  <c r="P24" i="5"/>
  <c r="Q12" i="1"/>
  <c r="R12" i="1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O5" i="5" s="1"/>
  <c r="P5" i="5" s="1"/>
  <c r="Q5" i="5" s="1"/>
  <c r="R5" i="5" s="1"/>
  <c r="N4" i="5"/>
  <c r="M4" i="5"/>
  <c r="N3" i="5"/>
  <c r="N3" i="4"/>
  <c r="N4" i="4" s="1"/>
  <c r="M3" i="4"/>
  <c r="M4" i="4" s="1"/>
  <c r="N4" i="3"/>
  <c r="M4" i="3"/>
  <c r="N3" i="3"/>
  <c r="M3" i="3"/>
  <c r="N3" i="1"/>
  <c r="O3" i="1" s="1"/>
  <c r="O3" i="3" l="1"/>
  <c r="Q20" i="7"/>
  <c r="R20" i="7"/>
  <c r="O9" i="5"/>
  <c r="P9" i="5" s="1"/>
  <c r="Q9" i="5" s="1"/>
  <c r="R9" i="5" s="1"/>
  <c r="O4" i="5"/>
  <c r="P4" i="5" s="1"/>
  <c r="Q4" i="5" s="1"/>
  <c r="R4" i="5" s="1"/>
  <c r="O12" i="5"/>
  <c r="P12" i="5" s="1"/>
  <c r="Q12" i="5" s="1"/>
  <c r="R12" i="5" s="1"/>
  <c r="R10" i="3"/>
  <c r="R13" i="3" s="1"/>
  <c r="Q24" i="5"/>
  <c r="G49" i="5" s="1"/>
  <c r="R19" i="5"/>
  <c r="R24" i="5" s="1"/>
  <c r="M13" i="5"/>
  <c r="O6" i="5"/>
  <c r="P6" i="5" s="1"/>
  <c r="Q6" i="5" s="1"/>
  <c r="R6" i="5" s="1"/>
  <c r="O10" i="5"/>
  <c r="P10" i="5" s="1"/>
  <c r="Q10" i="5" s="1"/>
  <c r="R10" i="5" s="1"/>
  <c r="O8" i="5"/>
  <c r="P8" i="5" s="1"/>
  <c r="Q8" i="5" s="1"/>
  <c r="R8" i="5" s="1"/>
  <c r="N13" i="5"/>
  <c r="N4" i="1"/>
  <c r="N5" i="3"/>
  <c r="M5" i="3"/>
  <c r="O3" i="5"/>
  <c r="O7" i="5"/>
  <c r="P7" i="5" s="1"/>
  <c r="Q7" i="5" s="1"/>
  <c r="R7" i="5" s="1"/>
  <c r="O11" i="5"/>
  <c r="P11" i="5" s="1"/>
  <c r="Q11" i="5" s="1"/>
  <c r="R11" i="5" s="1"/>
  <c r="O3" i="4"/>
  <c r="O4" i="3"/>
  <c r="P4" i="3" s="1"/>
  <c r="M4" i="1"/>
  <c r="H6" i="2"/>
  <c r="B10" i="6"/>
  <c r="E7" i="6"/>
  <c r="E6" i="6"/>
  <c r="E5" i="6"/>
  <c r="E4" i="6"/>
  <c r="E3" i="6"/>
  <c r="P3" i="5" l="1"/>
  <c r="Q3" i="5" s="1"/>
  <c r="E8" i="6"/>
  <c r="O4" i="4"/>
  <c r="P3" i="4"/>
  <c r="P3" i="3"/>
  <c r="Q3" i="3" s="1"/>
  <c r="R3" i="3" s="1"/>
  <c r="O13" i="5"/>
  <c r="O4" i="1"/>
  <c r="P5" i="3"/>
  <c r="Q4" i="3"/>
  <c r="R4" i="3" s="1"/>
  <c r="O5" i="3"/>
  <c r="G13" i="5"/>
  <c r="M14" i="5" s="1"/>
  <c r="H13" i="5"/>
  <c r="G47" i="5" s="1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4" i="1"/>
  <c r="F4" i="1"/>
  <c r="F21" i="1"/>
  <c r="G4" i="1"/>
  <c r="F25" i="1" s="1"/>
  <c r="H4" i="1"/>
  <c r="G25" i="1" s="1"/>
  <c r="C21" i="1"/>
  <c r="R3" i="5" l="1"/>
  <c r="R13" i="5" s="1"/>
  <c r="Q13" i="5"/>
  <c r="P13" i="5"/>
  <c r="G30" i="4"/>
  <c r="F6" i="6" s="1"/>
  <c r="H32" i="4"/>
  <c r="Q3" i="4"/>
  <c r="P4" i="4"/>
  <c r="R5" i="3"/>
  <c r="F26" i="1"/>
  <c r="F30" i="1"/>
  <c r="H30" i="1" s="1"/>
  <c r="F27" i="2"/>
  <c r="F30" i="2" s="1"/>
  <c r="F32" i="2" s="1"/>
  <c r="N14" i="5"/>
  <c r="I5" i="3"/>
  <c r="Q5" i="3"/>
  <c r="F30" i="4"/>
  <c r="I13" i="5"/>
  <c r="F13" i="5"/>
  <c r="C13" i="5"/>
  <c r="C5" i="3"/>
  <c r="G27" i="2"/>
  <c r="F4" i="6" s="1"/>
  <c r="G21" i="1"/>
  <c r="G26" i="1" s="1"/>
  <c r="G28" i="1" s="1"/>
  <c r="I4" i="1"/>
  <c r="Q4" i="4" l="1"/>
  <c r="R3" i="4"/>
  <c r="R4" i="4" s="1"/>
  <c r="F33" i="4"/>
  <c r="F35" i="4" s="1"/>
  <c r="F3" i="6"/>
  <c r="Q3" i="1"/>
  <c r="P4" i="1"/>
  <c r="F31" i="1"/>
  <c r="F33" i="1" s="1"/>
  <c r="F50" i="5"/>
  <c r="F53" i="5" s="1"/>
  <c r="H52" i="5"/>
  <c r="H27" i="3"/>
  <c r="F25" i="3"/>
  <c r="G25" i="3"/>
  <c r="F5" i="6" s="1"/>
  <c r="H21" i="1"/>
  <c r="G50" i="5" l="1"/>
  <c r="R3" i="1"/>
  <c r="R4" i="1" s="1"/>
  <c r="Q4" i="1"/>
  <c r="F55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<sst xmlns="http://schemas.openxmlformats.org/spreadsheetml/2006/main" count="583" uniqueCount="139">
  <si>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</si>
  <si>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</si>
  <si>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</si>
  <si>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</si>
  <si>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</si>
  <si>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</si>
  <si>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</si>
  <si>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</si>
  <si>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</si>
  <si>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</si>
  <si>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</si>
  <si>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</si>
  <si>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</si>
  <si>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</si>
  <si>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</si>
  <si>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</si>
  <si>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</si>
  <si>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</si>
  <si>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</si>
  <si>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</si>
  <si>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</si>
  <si>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</si>
  <si>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TEL ÇİT</t>
  </si>
  <si>
    <t>YALITIM MÜH.</t>
  </si>
  <si>
    <t>SINIR İNŞAAT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</si>
  <si>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</si>
  <si>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</si>
  <si>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</si>
  <si>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</si>
  <si>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</si>
  <si>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</si>
  <si>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</si>
  <si>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</si>
  <si>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</si>
  <si>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</si>
  <si>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</si>
  <si>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</si>
  <si>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</si>
  <si>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KLİMA</t>
  </si>
  <si>
    <t>TABELA</t>
  </si>
  <si>
    <t>BİLGİSAYAR</t>
  </si>
  <si>
    <t>BUZDOLABI</t>
  </si>
  <si>
    <t>MOBİLYA</t>
  </si>
  <si>
    <t>DOLAP</t>
  </si>
  <si>
    <t>MEDİA MARKET</t>
  </si>
  <si>
    <t>AVNİ BALIK</t>
  </si>
  <si>
    <t>ES TEMPO BİLGİSAYAR</t>
  </si>
  <si>
    <t>TELEFON</t>
  </si>
  <si>
    <t>255 -DEMİRBAŞLAR SABİT KIYMET/AMORTİSMAN TABLOSU</t>
  </si>
  <si>
    <t>SAYAÇ</t>
  </si>
  <si>
    <t>PRESTİJ BİLGİSAYAR</t>
  </si>
  <si>
    <t>PERDE</t>
  </si>
  <si>
    <t>ESTEMPO BİLGİSAYAR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</si>
  <si>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</si>
  <si>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</si>
  <si>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</si>
  <si>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</si>
  <si>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</si>
  <si>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</si>
  <si>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</si>
  <si>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</si>
  <si>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</si>
  <si>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</si>
  <si>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</si>
  <si>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</si>
  <si>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</si>
  <si>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</si>
  <si>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</si>
  <si>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</si>
  <si>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</si>
  <si>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</si>
  <si>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</si>
  <si>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</si>
  <si>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</si>
  <si>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</si>
  <si>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</si>
  <si>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250 KVA TRAFO TESİSİ</t>
  </si>
  <si>
    <t>ÖZAT MERMER A.Ş.</t>
  </si>
  <si>
    <t>PANO BİNASI</t>
  </si>
  <si>
    <t>KOMPRESÖR BİNASI</t>
  </si>
  <si>
    <t>254 -TAŞITLAR/AMORTİSMAN TABLOSU</t>
  </si>
  <si>
    <t>LAND ROVER</t>
  </si>
  <si>
    <t>BORUSAN OTO</t>
  </si>
  <si>
    <t>ARAÇ MERD.</t>
  </si>
  <si>
    <t>AKTEPE ELEKTRİK</t>
  </si>
  <si>
    <t>NEOJEN MÜHENDİSLİK</t>
  </si>
  <si>
    <t>ÇÖZÜM REKLAM</t>
  </si>
  <si>
    <t>ALKENT</t>
  </si>
  <si>
    <t>BİLG. PROGRAMI</t>
  </si>
  <si>
    <t>BEŞYILDIZ PERDE</t>
  </si>
  <si>
    <t>İSTAR</t>
  </si>
  <si>
    <t>AVİZE</t>
  </si>
  <si>
    <t>YUSUF</t>
  </si>
  <si>
    <t>GALERİ BEYAZ</t>
  </si>
  <si>
    <t>ERSİN KÜÇÜK</t>
  </si>
  <si>
    <t>BİLGİSAYAR VE PROGRAMLAR</t>
  </si>
  <si>
    <t>PANEL ÇİT - ÇİMÇİT - DİREK</t>
  </si>
  <si>
    <t>NEZİR ADIBELLİ</t>
  </si>
  <si>
    <t>KARO İZNİK GRİ - BEYAZ</t>
  </si>
  <si>
    <t>KURT ÇİNİ A.Ş.</t>
  </si>
  <si>
    <t>ÇİMLİ TELÇİT</t>
  </si>
  <si>
    <t>BULAŞIK MAKİNESİ</t>
  </si>
  <si>
    <t>EMRE CAN YANIK</t>
  </si>
  <si>
    <t>TOPLAM DZLT</t>
  </si>
  <si>
    <t>AMORT DZLT</t>
  </si>
  <si>
    <t>2016/EYLÜL</t>
  </si>
  <si>
    <t>2016/EKİM</t>
  </si>
  <si>
    <t>2018/EYLÜL</t>
  </si>
  <si>
    <t>2018/EKİM</t>
  </si>
  <si>
    <t>2018/KASIM</t>
  </si>
  <si>
    <t>698 - Enflasyon Düzeltme Zararları (Borcuna)</t>
  </si>
  <si>
    <t>698-Enflasyon Düzeltmesi Hesabı (Borcuna)</t>
  </si>
  <si>
    <t>502 - Sermaye Düzeltmesi Olumlu Farkları(alacağına)</t>
  </si>
  <si>
    <t>5.. -Özvarlık Hesabı (alacağına)</t>
  </si>
  <si>
    <t>580-Geçmiş Yıllar Zararları (Borcuna)</t>
  </si>
  <si>
    <t xml:space="preserve"> -   </t>
  </si>
  <si>
    <t>698 - Enflasyon Düzeltme Hesabı (alacağına)</t>
  </si>
  <si>
    <t>Hesap 
Kodu</t>
  </si>
  <si>
    <t>ÖZVARLIK HESABI ADI</t>
  </si>
  <si>
    <t xml:space="preserve"> TUTAR</t>
  </si>
  <si>
    <t>ÖDEME 
TARİHİ</t>
  </si>
  <si>
    <t>DÜZELTME 
KATSAYISI</t>
  </si>
  <si>
    <t>DÜZELTİLMİŞ 
TUTAR</t>
  </si>
  <si>
    <t>ENFLASYON 
FARKI</t>
  </si>
  <si>
    <t>SERMAYE (Açılıştan Gelen)</t>
  </si>
  <si>
    <t>HİSSE SENETLERİ İHRAÇ PRİMLERİ</t>
  </si>
  <si>
    <t>SERMAYE (Nakit ödenen)</t>
  </si>
  <si>
    <t>HİSSE SENEDİ İPTAL KARLARI</t>
  </si>
  <si>
    <t>SERMAYE DÜZELTMESİ OLUMLU FARKLARI (Açılıştan Gelen)</t>
  </si>
  <si>
    <t>KAYDA ALINAN EMTİA KARŞ. (Açılıştan Gelen)</t>
  </si>
  <si>
    <t>DEMİRBAŞ MAKİNE VE TEÇHİZAT KARŞILIĞI</t>
  </si>
  <si>
    <t>YASAL YEDEKLER</t>
  </si>
  <si>
    <t xml:space="preserve">YASAL YEDEKLER
</t>
  </si>
  <si>
    <t>STATÜ YEDEKLERİ</t>
  </si>
  <si>
    <t>OLAĞANÜSTÜ YEDEKLER</t>
  </si>
  <si>
    <t>ÖZEL FONLAR (Açılıştan Gelen)</t>
  </si>
  <si>
    <t>GEÇMİŞ YILLAR KARLARI (açılıştan gelen)</t>
  </si>
  <si>
    <t>GEÇMİŞ YILLAR ZARARLARI (açılıştan gelen)</t>
  </si>
  <si>
    <t>.==&gt; (düzeltme farkı Geçmiş yıllar zararları borcuna, 698- hesap alacağına yazılır)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</si>
</sst>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21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0" fontId="0" fillId="0" borderId="12" xfId="0" applyFill="1" applyBorder="1" applyAlignment="1">
      <alignment vertical="center"/>
    </xf>
    <xf numFmtId="4" fontId="14" fillId="0" borderId="10" xfId="1" applyNumberFormat="1" applyFont="1" applyFill="1" applyBorder="1" applyAlignment="1">
      <alignment horizontal="right" vertical="center" wrapText="1"/>
    </xf>
    <xf numFmtId="4" fontId="14" fillId="0" borderId="12" xfId="1" applyNumberFormat="1" applyFont="1" applyFill="1" applyBorder="1" applyAlignment="1">
      <alignment horizontal="right" vertical="center" wrapText="1"/>
    </xf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16" fillId="0" borderId="12" xfId="1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64" fontId="7" fillId="0" borderId="33" xfId="2" applyNumberFormat="1" applyFont="1" applyFill="1" applyBorder="1" applyAlignment="1">
      <alignment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/>
    <xf numFmtId="0" fontId="3" fillId="0" borderId="5" xfId="0" applyFont="1" applyFill="1" applyBorder="1"/>
    <xf numFmtId="43" fontId="2" fillId="0" borderId="10" xfId="1" applyFont="1" applyFill="1" applyBorder="1" applyAlignment="1">
      <alignment wrapText="1"/>
    </xf>
    <xf numFmtId="4" fontId="4" fillId="0" borderId="9" xfId="1" applyNumberFormat="1" applyFont="1" applyFill="1" applyBorder="1" applyAlignment="1">
      <alignment horizontal="center" vertical="center" wrapText="1"/>
    </xf>
    <xf numFmtId="164" fontId="4" fillId="0" borderId="11" xfId="1" applyNumberFormat="1" applyFont="1" applyFill="1" applyBorder="1" applyAlignment="1">
      <alignment vertical="center" wrapText="1"/>
    </xf>
    <xf numFmtId="4" fontId="4" fillId="0" borderId="10" xfId="3" applyNumberFormat="1" applyFont="1" applyFill="1" applyBorder="1" applyAlignment="1">
      <alignment vertical="center"/>
    </xf>
    <xf numFmtId="14" fontId="4" fillId="0" borderId="10" xfId="3" applyNumberFormat="1" applyFont="1" applyFill="1" applyBorder="1" applyAlignment="1">
      <alignment horizontal="center" vertical="center"/>
    </xf>
    <xf numFmtId="4" fontId="4" fillId="0" borderId="12" xfId="3" applyNumberFormat="1" applyFont="1" applyFill="1" applyBorder="1" applyAlignment="1">
      <alignment vertical="center"/>
    </xf>
    <xf numFmtId="3" fontId="4" fillId="0" borderId="12" xfId="3" applyNumberFormat="1" applyFont="1" applyFill="1" applyBorder="1" applyAlignment="1">
      <alignment horizontal="center" vertical="center"/>
    </xf>
    <xf numFmtId="3" fontId="4" fillId="0" borderId="13" xfId="3" applyNumberFormat="1" applyFont="1" applyFill="1" applyBorder="1" applyAlignment="1">
      <alignment horizontal="center" vertical="center"/>
    </xf>
    <xf numFmtId="0" fontId="11" fillId="0" borderId="14" xfId="0" applyFont="1" applyFill="1" applyBorder="1"/>
    <xf numFmtId="0" fontId="0" fillId="0" borderId="0" xfId="0" applyFill="1" applyBorder="1"/>
    <xf numFmtId="164" fontId="10" fillId="0" borderId="11" xfId="1" applyNumberFormat="1" applyFont="1" applyFill="1" applyBorder="1" applyAlignment="1">
      <alignment vertical="center" wrapText="1"/>
    </xf>
    <xf numFmtId="164" fontId="10" fillId="0" borderId="10" xfId="1" applyNumberFormat="1" applyFont="1" applyFill="1" applyBorder="1" applyAlignment="1">
      <alignment vertical="center" wrapText="1"/>
    </xf>
    <xf numFmtId="0" fontId="2" fillId="0" borderId="0" xfId="0" applyFont="1" applyFill="1"/>
    <xf numFmtId="4" fontId="0" fillId="0" borderId="0" xfId="0" applyNumberFormat="1" applyFill="1" applyBorder="1"/>
    <xf numFmtId="14" fontId="0" fillId="0" borderId="0" xfId="0" applyNumberFormat="1"/>
    <xf numFmtId="0" fontId="0" fillId="0" borderId="0" xfId="0" applyAlignment="1">
      <alignment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/>
    </xf>
    <xf numFmtId="0" fontId="17" fillId="4" borderId="29" xfId="0" applyFont="1" applyFill="1" applyBorder="1" applyAlignment="1">
      <alignment horizontal="center"/>
    </xf>
    <xf numFmtId="0" fontId="17" fillId="4" borderId="18" xfId="0" applyFont="1" applyFill="1" applyBorder="1" applyAlignment="1">
      <alignment horizontal="center"/>
    </xf>
    <xf numFmtId="0" fontId="17" fillId="4" borderId="30" xfId="0" applyFont="1" applyFill="1" applyBorder="1" applyAlignment="1">
      <alignment horizontal="center"/>
    </xf>
    <xf numFmtId="14" fontId="18" fillId="0" borderId="3" xfId="1" applyNumberFormat="1" applyFont="1" applyFill="1" applyBorder="1" applyAlignment="1">
      <alignment horizontal="center" vertical="center" wrapText="1"/>
    </xf>
    <xf numFmtId="14" fontId="18" fillId="0" borderId="4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192" t="s">
        <v>0</v>
      </c>
      <c r="B1" s="193"/>
      <c r="C1" s="193"/>
      <c r="D1" s="193"/>
      <c r="E1" s="104"/>
      <c r="F1" s="2"/>
      <c r="G1" s="194">
        <v>45291</v>
      </c>
      <c r="H1" s="194"/>
      <c r="I1" s="194"/>
      <c r="J1" s="194"/>
      <c r="K1" s="195"/>
      <c r="L1" s="8"/>
      <c r="M1" s="196">
        <v>45473</v>
      </c>
      <c r="N1" s="196"/>
      <c r="O1" s="196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2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2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2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2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2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2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2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2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2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2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2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2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2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2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2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2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2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8" t="s">
        <v>25</v>
      </c>
      <c r="B20" s="59"/>
      <c r="C20" s="57">
        <f>SUM(C3:C19)</f>
        <v>0</v>
      </c>
      <c r="D20" s="60"/>
      <c r="E20" s="60"/>
      <c r="F20" s="61">
        <f>SUM(F3:F19)</f>
        <v>0</v>
      </c>
      <c r="G20" s="61">
        <f>SUM(G3:G19)</f>
        <v>0</v>
      </c>
      <c r="H20" s="61">
        <f>SUM(H3:H19)</f>
        <v>0</v>
      </c>
      <c r="I20" s="61">
        <f>SUM(I3:I19)</f>
        <v>0</v>
      </c>
      <c r="J20" s="62"/>
      <c r="K20" s="63"/>
      <c r="L20" s="64"/>
      <c r="M20" s="61">
        <f t="shared" ref="M20:R20" si="0">SUM(M3:M19)</f>
        <v>0</v>
      </c>
      <c r="N20" s="61">
        <f t="shared" si="0"/>
        <v>0</v>
      </c>
      <c r="O20" s="61">
        <f t="shared" si="0"/>
        <v>0</v>
      </c>
      <c r="P20" s="61">
        <f t="shared" si="0"/>
        <v>0</v>
      </c>
      <c r="Q20" s="61">
        <f t="shared" si="0"/>
        <v>0</v>
      </c>
      <c r="R20" s="61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197" t="s">
        <v>56</v>
      </c>
      <c r="B23" s="198"/>
      <c r="C23" s="198"/>
      <c r="D23" s="198"/>
      <c r="E23" s="198"/>
      <c r="F23" s="198"/>
      <c r="G23" s="198"/>
      <c r="H23" s="198"/>
      <c r="I23" s="198"/>
      <c r="J23" s="199"/>
    </row>
    <row r="24" spans="1:18" ht="15" thickBot="1" x14ac:dyDescent="0.35">
      <c r="A24" s="200"/>
      <c r="B24" s="201"/>
      <c r="C24" s="201"/>
      <c r="D24" s="201"/>
      <c r="E24" s="201"/>
      <c r="F24" s="201"/>
      <c r="G24" s="201"/>
      <c r="H24" s="201"/>
      <c r="I24" s="201"/>
      <c r="J24" s="202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7" t="s">
        <v>7</v>
      </c>
      <c r="H25" s="47" t="s">
        <v>8</v>
      </c>
      <c r="I25" s="3" t="s">
        <v>9</v>
      </c>
      <c r="J25" s="55" t="s">
        <v>10</v>
      </c>
    </row>
    <row r="26" spans="1:18" x14ac:dyDescent="0.3">
      <c r="A26" s="49"/>
      <c r="B26" s="50"/>
      <c r="C26" s="48"/>
      <c r="D26" s="51"/>
      <c r="E26" s="51"/>
      <c r="F26" s="52"/>
      <c r="G26" s="48"/>
      <c r="H26" s="48"/>
      <c r="I26" s="53"/>
      <c r="J26" s="54">
        <v>0</v>
      </c>
    </row>
    <row r="30" spans="1:18" x14ac:dyDescent="0.3">
      <c r="G30" s="41"/>
      <c r="H30" s="40"/>
      <c r="I30" s="40"/>
    </row>
    <row r="31" spans="1:18" x14ac:dyDescent="0.3">
      <c r="G31" s="23"/>
      <c r="H31" s="42" t="s">
        <v>29</v>
      </c>
      <c r="I31" s="42" t="s">
        <v>28</v>
      </c>
    </row>
    <row r="32" spans="1:18" x14ac:dyDescent="0.3">
      <c r="G32" s="23" t="s">
        <v>26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27</v>
      </c>
      <c r="H33" s="25">
        <v>0</v>
      </c>
      <c r="I33" s="25">
        <f>I28</f>
        <v>0</v>
      </c>
    </row>
    <row r="34" spans="7:9" x14ac:dyDescent="0.3">
      <c r="G34" s="23" t="s">
        <v>58</v>
      </c>
      <c r="H34" s="25"/>
      <c r="I34" s="25">
        <f>I29</f>
        <v>0</v>
      </c>
    </row>
    <row r="35" spans="7:9" x14ac:dyDescent="0.3">
      <c r="G35" s="65" t="s">
        <v>25</v>
      </c>
      <c r="H35" s="42">
        <f>SUM(H32:H34)</f>
        <v>0</v>
      </c>
      <c r="I35" s="42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B27" sqref="B27"/>
    </sheetView>
  </sheetViews>
  <sheetFormatPr defaultRowHeight="14.4" x14ac:dyDescent="0.3"/>
  <cols>
    <col min="2" max="2" width="50.33203125" bestFit="1" customWidth="1"/>
    <col min="3" max="3" width="26.88671875" customWidth="1"/>
    <col min="4" max="4" width="10.109375" bestFit="1" customWidth="1"/>
    <col min="5" max="5" width="18.77734375" customWidth="1"/>
    <col min="6" max="7" width="12.5546875" bestFit="1" customWidth="1"/>
  </cols>
  <sheetData>
    <row r="1" spans="1:16" x14ac:dyDescent="0.3">
      <c r="C1" t="s">
        <v>110</v>
      </c>
      <c r="E1" s="29">
        <v>10700701.35</v>
      </c>
      <c r="L1" t="s">
        <v>111</v>
      </c>
      <c r="O1" s="29">
        <v>9462044.5600000005</v>
      </c>
    </row>
    <row r="2" spans="1:16" x14ac:dyDescent="0.3">
      <c r="E2" t="s">
        <v>112</v>
      </c>
      <c r="G2" s="29">
        <v>10700701.35</v>
      </c>
      <c r="N2" t="s">
        <v>113</v>
      </c>
      <c r="P2" s="29">
        <v>9462044.5600000005</v>
      </c>
    </row>
    <row r="4" spans="1:16" x14ac:dyDescent="0.3">
      <c r="L4" t="s">
        <v>114</v>
      </c>
      <c r="O4" t="s">
        <v>115</v>
      </c>
    </row>
    <row r="5" spans="1:16" x14ac:dyDescent="0.3">
      <c r="N5" t="s">
        <v>116</v>
      </c>
      <c r="P5" t="s">
        <v>115</v>
      </c>
    </row>
    <row r="7" spans="1:16" x14ac:dyDescent="0.3">
      <c r="B7" s="190">
        <v>45473</v>
      </c>
      <c r="K7" s="190">
        <v>45473</v>
      </c>
    </row>
    <row r="8" spans="1:16" ht="57.6" x14ac:dyDescent="0.3">
      <c r="A8" s="191" t="s">
        <v>117</v>
      </c>
      <c r="B8" t="s">
        <v>118</v>
      </c>
      <c r="C8" t="s">
        <v>119</v>
      </c>
      <c r="D8" s="191" t="s">
        <v>120</v>
      </c>
      <c r="E8" s="191" t="s">
        <v>121</v>
      </c>
      <c r="F8" s="191" t="s">
        <v>122</v>
      </c>
      <c r="G8" s="191" t="s">
        <v>123</v>
      </c>
      <c r="J8" s="191" t="s">
        <v>117</v>
      </c>
      <c r="K8" t="s">
        <v>118</v>
      </c>
      <c r="L8" t="s">
        <v>119</v>
      </c>
      <c r="M8" s="191" t="s">
        <v>120</v>
      </c>
      <c r="N8" s="191" t="s">
        <v>121</v>
      </c>
      <c r="O8" s="191" t="s">
        <v>122</v>
      </c>
      <c r="P8" s="191" t="s">
        <v>123</v>
      </c>
    </row>
    <row r="9" spans="1:16" x14ac:dyDescent="0.3">
      <c r="A9">
        <v>500</v>
      </c>
      <c r="B9" t="s">
        <v>124</v>
      </c>
      <c r="C9" s="29">
        <v>4550000</v>
      </c>
      <c r="D9" s="190">
        <v>45291</v>
      </c>
      <c r="E9">
        <v>1.28525</v>
      </c>
      <c r="F9" s="29">
        <f>C9*E9</f>
        <v>5847887.5</v>
      </c>
      <c r="G9" s="29">
        <f>F9-C9</f>
        <v>1297887.5</v>
      </c>
      <c r="J9">
        <v>520</v>
      </c>
      <c r="K9" t="s">
        <v>125</v>
      </c>
      <c r="M9" s="190">
        <v>45412</v>
      </c>
      <c r="N9">
        <v>1.0336099999999999</v>
      </c>
      <c r="O9" t="s">
        <v>115</v>
      </c>
      <c r="P9" t="s">
        <v>115</v>
      </c>
    </row>
    <row r="10" spans="1:16" x14ac:dyDescent="0.3">
      <c r="A10">
        <v>500</v>
      </c>
      <c r="B10" t="s">
        <v>126</v>
      </c>
      <c r="D10" s="190">
        <v>45415</v>
      </c>
      <c r="E10">
        <v>1.01376</v>
      </c>
      <c r="F10" t="s">
        <v>115</v>
      </c>
      <c r="G10" t="s">
        <v>115</v>
      </c>
      <c r="J10">
        <v>521</v>
      </c>
      <c r="K10" t="s">
        <v>127</v>
      </c>
      <c r="M10" s="190">
        <v>45412</v>
      </c>
      <c r="N10">
        <v>1.0336099999999999</v>
      </c>
      <c r="O10" t="s">
        <v>115</v>
      </c>
      <c r="P10" t="s">
        <v>115</v>
      </c>
    </row>
    <row r="11" spans="1:16" x14ac:dyDescent="0.3">
      <c r="A11">
        <v>502</v>
      </c>
      <c r="B11" t="s">
        <v>128</v>
      </c>
      <c r="C11" s="29">
        <v>48236874</v>
      </c>
      <c r="D11" s="190">
        <v>45291</v>
      </c>
      <c r="E11">
        <v>1.19493</v>
      </c>
      <c r="F11" s="29">
        <v>57639687.850000001</v>
      </c>
      <c r="G11" s="29">
        <v>9402813.8499999996</v>
      </c>
      <c r="J11">
        <v>525</v>
      </c>
      <c r="K11" t="s">
        <v>129</v>
      </c>
      <c r="M11" s="190">
        <v>45291</v>
      </c>
      <c r="N11">
        <v>1.19493</v>
      </c>
      <c r="O11" t="s">
        <v>115</v>
      </c>
      <c r="P11" t="s">
        <v>115</v>
      </c>
    </row>
    <row r="12" spans="1:16" x14ac:dyDescent="0.3">
      <c r="E12">
        <v>0</v>
      </c>
      <c r="F12" t="s">
        <v>115</v>
      </c>
      <c r="G12" t="s">
        <v>115</v>
      </c>
      <c r="J12">
        <v>526</v>
      </c>
      <c r="K12" t="s">
        <v>130</v>
      </c>
      <c r="M12" s="190">
        <v>45291</v>
      </c>
      <c r="N12">
        <v>1.19493</v>
      </c>
      <c r="O12" t="s">
        <v>115</v>
      </c>
      <c r="P12" t="s">
        <v>115</v>
      </c>
    </row>
    <row r="13" spans="1:16" x14ac:dyDescent="0.3">
      <c r="E13">
        <v>0</v>
      </c>
      <c r="F13" t="s">
        <v>115</v>
      </c>
      <c r="G13" t="s">
        <v>115</v>
      </c>
      <c r="J13">
        <v>540</v>
      </c>
      <c r="K13" t="s">
        <v>131</v>
      </c>
      <c r="L13" s="29">
        <v>564492.97</v>
      </c>
      <c r="M13" s="190">
        <v>45291</v>
      </c>
      <c r="N13">
        <v>1.19493</v>
      </c>
      <c r="O13" s="29">
        <v>674529.58</v>
      </c>
      <c r="P13" s="29">
        <v>110036.61</v>
      </c>
    </row>
    <row r="14" spans="1:16" x14ac:dyDescent="0.3">
      <c r="E14">
        <v>0</v>
      </c>
      <c r="F14" t="s">
        <v>115</v>
      </c>
      <c r="G14" t="s">
        <v>115</v>
      </c>
      <c r="J14">
        <v>541</v>
      </c>
      <c r="K14" s="191" t="s">
        <v>132</v>
      </c>
      <c r="M14" s="190">
        <v>45291</v>
      </c>
      <c r="N14">
        <v>1.19493</v>
      </c>
      <c r="O14" t="s">
        <v>115</v>
      </c>
      <c r="P14" t="s">
        <v>115</v>
      </c>
    </row>
    <row r="15" spans="1:16" x14ac:dyDescent="0.3">
      <c r="E15">
        <v>0</v>
      </c>
      <c r="F15" t="s">
        <v>115</v>
      </c>
      <c r="G15" t="s">
        <v>115</v>
      </c>
      <c r="J15">
        <v>541</v>
      </c>
      <c r="K15" t="s">
        <v>133</v>
      </c>
      <c r="M15" s="190">
        <v>45291</v>
      </c>
      <c r="N15">
        <v>1.19493</v>
      </c>
      <c r="O15" t="s">
        <v>115</v>
      </c>
      <c r="P15" t="s">
        <v>115</v>
      </c>
    </row>
    <row r="16" spans="1:16" x14ac:dyDescent="0.3">
      <c r="E16">
        <v>0</v>
      </c>
      <c r="F16" t="s">
        <v>115</v>
      </c>
      <c r="G16" t="s">
        <v>115</v>
      </c>
      <c r="J16">
        <v>542</v>
      </c>
      <c r="K16" t="s">
        <v>134</v>
      </c>
      <c r="M16" s="190">
        <v>45291</v>
      </c>
      <c r="N16">
        <v>1.19493</v>
      </c>
      <c r="O16" t="s">
        <v>115</v>
      </c>
      <c r="P16" t="s">
        <v>115</v>
      </c>
    </row>
    <row r="17" spans="5:17" x14ac:dyDescent="0.3">
      <c r="E17">
        <v>0</v>
      </c>
      <c r="F17" t="s">
        <v>115</v>
      </c>
      <c r="G17" t="s">
        <v>115</v>
      </c>
      <c r="J17">
        <v>549</v>
      </c>
      <c r="K17" t="s">
        <v>135</v>
      </c>
      <c r="L17">
        <v>0</v>
      </c>
      <c r="M17" s="190">
        <v>45291</v>
      </c>
      <c r="N17">
        <v>1.19493</v>
      </c>
      <c r="O17" t="s">
        <v>115</v>
      </c>
      <c r="P17" t="s">
        <v>115</v>
      </c>
    </row>
    <row r="18" spans="5:17" x14ac:dyDescent="0.3">
      <c r="E18">
        <v>0</v>
      </c>
      <c r="F18" t="s">
        <v>115</v>
      </c>
      <c r="G18" t="s">
        <v>115</v>
      </c>
      <c r="J18">
        <v>570</v>
      </c>
      <c r="K18" t="s">
        <v>136</v>
      </c>
      <c r="M18" s="190">
        <v>45291</v>
      </c>
      <c r="N18">
        <v>1.19493</v>
      </c>
      <c r="O18" t="s">
        <v>115</v>
      </c>
      <c r="P18" t="s">
        <v>115</v>
      </c>
    </row>
    <row r="19" spans="5:17" x14ac:dyDescent="0.3">
      <c r="E19">
        <v>0</v>
      </c>
      <c r="F19" t="s">
        <v>115</v>
      </c>
      <c r="G19" t="s">
        <v>115</v>
      </c>
      <c r="J19">
        <v>580</v>
      </c>
      <c r="K19" t="s">
        <v>137</v>
      </c>
      <c r="L19" s="29">
        <v>47976237.359999999</v>
      </c>
      <c r="M19" s="190">
        <v>45291</v>
      </c>
      <c r="N19">
        <v>1.19493</v>
      </c>
      <c r="O19" s="29">
        <v>57328245.310000002</v>
      </c>
      <c r="P19" s="29">
        <v>9352007.9499999993</v>
      </c>
      <c r="Q19" t="s">
        <v>138</v>
      </c>
    </row>
    <row r="20" spans="5:17" x14ac:dyDescent="0.3">
      <c r="E20">
        <v>0</v>
      </c>
      <c r="F20" t="s">
        <v>115</v>
      </c>
      <c r="G20" t="s">
        <v>115</v>
      </c>
      <c r="L20">
        <v>0</v>
      </c>
      <c r="M20" s="190">
        <v>45418</v>
      </c>
      <c r="N20">
        <v>1.01376</v>
      </c>
      <c r="O20" t="s">
        <v>115</v>
      </c>
      <c r="P20" t="s">
        <v>115</v>
      </c>
    </row>
    <row r="21" spans="5:17" x14ac:dyDescent="0.3">
      <c r="E21">
        <v>0</v>
      </c>
      <c r="F21" t="s">
        <v>115</v>
      </c>
      <c r="G21" t="s">
        <v>115</v>
      </c>
      <c r="N21">
        <v>0</v>
      </c>
      <c r="O21" t="s">
        <v>115</v>
      </c>
      <c r="P21" t="s">
        <v>115</v>
      </c>
    </row>
    <row r="22" spans="5:17" x14ac:dyDescent="0.3">
      <c r="E22">
        <v>0</v>
      </c>
      <c r="F22" t="s">
        <v>115</v>
      </c>
      <c r="G22" t="s">
        <v>115</v>
      </c>
      <c r="N22">
        <v>0</v>
      </c>
      <c r="O22" t="s">
        <v>115</v>
      </c>
      <c r="P22" t="s">
        <v>115</v>
      </c>
    </row>
    <row r="23" spans="5:17" x14ac:dyDescent="0.3">
      <c r="E23">
        <v>0</v>
      </c>
      <c r="F23" t="s">
        <v>115</v>
      </c>
      <c r="G23" t="s">
        <v>115</v>
      </c>
      <c r="N23">
        <v>0</v>
      </c>
      <c r="O23" t="s">
        <v>115</v>
      </c>
      <c r="P23" t="s">
        <v>115</v>
      </c>
    </row>
    <row r="24" spans="5:17" x14ac:dyDescent="0.3">
      <c r="E24">
        <v>0</v>
      </c>
      <c r="F24" t="s">
        <v>115</v>
      </c>
      <c r="G24" t="s">
        <v>115</v>
      </c>
    </row>
    <row r="25" spans="5:17" x14ac:dyDescent="0.3">
      <c r="E25">
        <v>0</v>
      </c>
      <c r="F25" t="s">
        <v>115</v>
      </c>
      <c r="G25" t="s">
        <v>115</v>
      </c>
    </row>
    <row r="26" spans="5:17" x14ac:dyDescent="0.3">
      <c r="E26">
        <v>0</v>
      </c>
      <c r="F26" t="s">
        <v>115</v>
      </c>
      <c r="G26" t="s">
        <v>115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workbookViewId="0">
      <selection activeCell="P11" sqref="P11"/>
    </sheetView>
  </sheetViews>
  <sheetFormatPr defaultRowHeight="14.4" x14ac:dyDescent="0.3"/>
  <cols>
    <col min="1" max="1" width="8.88671875" style="44"/>
    <col min="2" max="2" width="10.21875" style="44" customWidth="1"/>
    <col min="3" max="4" width="8.88671875" style="44"/>
    <col min="5" max="5" width="21.44140625" style="44" bestFit="1" customWidth="1"/>
    <col min="6" max="9" width="12.33203125" style="44" customWidth="1"/>
    <col min="10" max="12" width="8.88671875" style="44"/>
    <col min="13" max="13" width="12" style="44" customWidth="1"/>
    <col min="14" max="15" width="10.109375" style="44" bestFit="1" customWidth="1"/>
    <col min="16" max="16" width="16.33203125" style="44" customWidth="1"/>
    <col min="17" max="17" width="11.21875" style="44" customWidth="1"/>
    <col min="18" max="18" width="13.21875" style="44" customWidth="1"/>
    <col min="19" max="16384" width="8.88671875" style="44"/>
  </cols>
  <sheetData>
    <row r="1" spans="1:18" ht="19.8" thickBot="1" x14ac:dyDescent="0.35">
      <c r="A1" s="203" t="s">
        <v>0</v>
      </c>
      <c r="B1" s="204"/>
      <c r="C1" s="204"/>
      <c r="D1" s="204"/>
      <c r="E1" s="172"/>
      <c r="F1" s="3"/>
      <c r="G1" s="211">
        <v>45291</v>
      </c>
      <c r="H1" s="211"/>
      <c r="I1" s="211"/>
      <c r="J1" s="211"/>
      <c r="K1" s="212"/>
      <c r="L1" s="173"/>
      <c r="M1" s="211">
        <v>45657</v>
      </c>
      <c r="N1" s="211"/>
      <c r="O1" s="211"/>
      <c r="P1" s="5" t="s">
        <v>19</v>
      </c>
      <c r="Q1" s="174"/>
      <c r="R1" s="175"/>
    </row>
    <row r="2" spans="1:18" ht="72.599999999999994" thickBot="1" x14ac:dyDescent="0.35">
      <c r="A2" s="32" t="s">
        <v>1</v>
      </c>
      <c r="B2" s="33" t="s">
        <v>2</v>
      </c>
      <c r="C2" s="33" t="s">
        <v>3</v>
      </c>
      <c r="D2" s="34" t="s">
        <v>4</v>
      </c>
      <c r="E2" s="34" t="s">
        <v>5</v>
      </c>
      <c r="F2" s="13" t="s">
        <v>6</v>
      </c>
      <c r="G2" s="176" t="s">
        <v>15</v>
      </c>
      <c r="H2" s="13" t="s">
        <v>16</v>
      </c>
      <c r="I2" s="13" t="s">
        <v>18</v>
      </c>
      <c r="J2" s="13" t="s">
        <v>9</v>
      </c>
      <c r="K2" s="177" t="s">
        <v>10</v>
      </c>
      <c r="L2" s="18" t="s">
        <v>14</v>
      </c>
      <c r="M2" s="176" t="s">
        <v>15</v>
      </c>
      <c r="N2" s="13" t="s">
        <v>16</v>
      </c>
      <c r="O2" s="13" t="s">
        <v>18</v>
      </c>
      <c r="P2" s="15" t="s">
        <v>11</v>
      </c>
      <c r="Q2" s="16" t="s">
        <v>12</v>
      </c>
      <c r="R2" s="16" t="s">
        <v>13</v>
      </c>
    </row>
    <row r="3" spans="1:18" ht="15" thickBot="1" x14ac:dyDescent="0.35">
      <c r="A3" s="127">
        <v>251</v>
      </c>
      <c r="B3" s="128" t="s">
        <v>22</v>
      </c>
      <c r="C3" s="25">
        <v>19936</v>
      </c>
      <c r="D3" s="23">
        <v>42058</v>
      </c>
      <c r="E3" s="23" t="s">
        <v>24</v>
      </c>
      <c r="F3" s="84">
        <v>19936</v>
      </c>
      <c r="G3" s="130">
        <v>242687.10816</v>
      </c>
      <c r="H3" s="130">
        <v>210114.21323980804</v>
      </c>
      <c r="I3" s="130">
        <f>G3-H3</f>
        <v>32572.89492019196</v>
      </c>
      <c r="J3" s="26" t="s">
        <v>17</v>
      </c>
      <c r="K3" s="27">
        <v>10</v>
      </c>
      <c r="L3" s="112">
        <v>1.28525</v>
      </c>
      <c r="M3" s="24">
        <f>G3*L3</f>
        <v>311913.60576264001</v>
      </c>
      <c r="N3" s="24">
        <f>H3*L3</f>
        <v>270049.29256646329</v>
      </c>
      <c r="O3" s="24">
        <f>M3-N3</f>
        <v>41864.313196176721</v>
      </c>
      <c r="P3" s="25">
        <v>41864.31</v>
      </c>
      <c r="Q3" s="25">
        <f>P3+N3</f>
        <v>311913.60256646329</v>
      </c>
      <c r="R3" s="25">
        <f>M3-Q3</f>
        <v>3.1961767235770822E-3</v>
      </c>
    </row>
    <row r="4" spans="1:18" ht="15" thickBot="1" x14ac:dyDescent="0.35">
      <c r="A4" s="178" t="s">
        <v>25</v>
      </c>
      <c r="B4" s="56"/>
      <c r="C4" s="179">
        <f>SUM(C3:C3)</f>
        <v>19936</v>
      </c>
      <c r="D4" s="180"/>
      <c r="E4" s="180"/>
      <c r="F4" s="181">
        <f>SUM(F3:F3)</f>
        <v>19936</v>
      </c>
      <c r="G4" s="181">
        <f>SUM(G3:G3)</f>
        <v>242687.10816</v>
      </c>
      <c r="H4" s="181">
        <f>SUM(H3:H3)</f>
        <v>210114.21323980804</v>
      </c>
      <c r="I4" s="181">
        <f>SUM(I3:I3)</f>
        <v>32572.89492019196</v>
      </c>
      <c r="J4" s="182"/>
      <c r="K4" s="183"/>
      <c r="L4" s="184"/>
      <c r="M4" s="181">
        <f t="shared" ref="M4:R4" si="0">SUM(M3:M3)</f>
        <v>311913.60576264001</v>
      </c>
      <c r="N4" s="181">
        <f t="shared" si="0"/>
        <v>270049.29256646329</v>
      </c>
      <c r="O4" s="181">
        <f t="shared" si="0"/>
        <v>41864.313196176721</v>
      </c>
      <c r="P4" s="181">
        <f t="shared" si="0"/>
        <v>41864.31</v>
      </c>
      <c r="Q4" s="181">
        <f t="shared" si="0"/>
        <v>311913.60256646329</v>
      </c>
      <c r="R4" s="181">
        <f t="shared" si="0"/>
        <v>3.1961767235770822E-3</v>
      </c>
    </row>
    <row r="5" spans="1:18" x14ac:dyDescent="0.3">
      <c r="G5" s="45"/>
    </row>
    <row r="6" spans="1:18" ht="15" thickBot="1" x14ac:dyDescent="0.35"/>
    <row r="7" spans="1:18" ht="19.8" thickBot="1" x14ac:dyDescent="0.35">
      <c r="A7" s="203" t="s">
        <v>0</v>
      </c>
      <c r="B7" s="204"/>
      <c r="C7" s="204"/>
      <c r="D7" s="204"/>
      <c r="E7" s="172"/>
      <c r="F7" s="3"/>
      <c r="G7" s="211" t="s">
        <v>57</v>
      </c>
      <c r="H7" s="211"/>
      <c r="I7" s="211"/>
      <c r="J7" s="211"/>
      <c r="K7" s="212"/>
      <c r="L7" s="173"/>
      <c r="M7" s="211">
        <v>45657</v>
      </c>
      <c r="N7" s="211"/>
      <c r="O7" s="211"/>
      <c r="P7" s="5" t="s">
        <v>19</v>
      </c>
      <c r="Q7" s="174"/>
      <c r="R7" s="175"/>
    </row>
    <row r="8" spans="1:18" ht="72.599999999999994" thickBot="1" x14ac:dyDescent="0.35">
      <c r="A8" s="32" t="s">
        <v>1</v>
      </c>
      <c r="B8" s="33" t="s">
        <v>2</v>
      </c>
      <c r="C8" s="33" t="s">
        <v>3</v>
      </c>
      <c r="D8" s="34" t="s">
        <v>4</v>
      </c>
      <c r="E8" s="34" t="s">
        <v>5</v>
      </c>
      <c r="F8" s="13" t="s">
        <v>6</v>
      </c>
      <c r="G8" s="13" t="s">
        <v>15</v>
      </c>
      <c r="H8" s="13" t="s">
        <v>16</v>
      </c>
      <c r="I8" s="13" t="s">
        <v>8</v>
      </c>
      <c r="J8" s="13" t="s">
        <v>9</v>
      </c>
      <c r="K8" s="177" t="s">
        <v>10</v>
      </c>
      <c r="L8" s="18" t="s">
        <v>14</v>
      </c>
      <c r="M8" s="176" t="s">
        <v>15</v>
      </c>
      <c r="N8" s="13" t="s">
        <v>16</v>
      </c>
      <c r="O8" s="13" t="s">
        <v>18</v>
      </c>
      <c r="P8" s="15" t="s">
        <v>11</v>
      </c>
      <c r="Q8" s="16" t="s">
        <v>12</v>
      </c>
      <c r="R8" s="16" t="s">
        <v>13</v>
      </c>
    </row>
    <row r="9" spans="1:18" ht="34.799999999999997" thickBot="1" x14ac:dyDescent="0.35">
      <c r="A9" s="20">
        <v>251</v>
      </c>
      <c r="B9" s="21" t="s">
        <v>96</v>
      </c>
      <c r="C9" s="82">
        <v>65010</v>
      </c>
      <c r="D9" s="77">
        <v>45481</v>
      </c>
      <c r="E9" s="77" t="s">
        <v>97</v>
      </c>
      <c r="F9" s="95">
        <v>65010</v>
      </c>
      <c r="G9" s="83">
        <v>65010</v>
      </c>
      <c r="H9" s="83">
        <v>0</v>
      </c>
      <c r="I9" s="78">
        <v>65010</v>
      </c>
      <c r="J9" s="81" t="s">
        <v>17</v>
      </c>
      <c r="K9" s="30">
        <v>10</v>
      </c>
      <c r="L9" s="112">
        <v>1.0550999999999999</v>
      </c>
      <c r="M9" s="24">
        <f>G9*L9</f>
        <v>68592.050999999992</v>
      </c>
      <c r="N9" s="24">
        <f>H9*L9</f>
        <v>0</v>
      </c>
      <c r="O9" s="24">
        <f>M9-N9</f>
        <v>68592.050999999992</v>
      </c>
      <c r="P9" s="25">
        <f>M9*K9/100*2</f>
        <v>13718.410199999998</v>
      </c>
      <c r="Q9" s="25">
        <f>P9+N9</f>
        <v>13718.410199999998</v>
      </c>
      <c r="R9" s="25">
        <f>M9-Q9</f>
        <v>54873.640799999994</v>
      </c>
    </row>
    <row r="10" spans="1:18" ht="23.4" thickBot="1" x14ac:dyDescent="0.35">
      <c r="A10" s="20">
        <v>251</v>
      </c>
      <c r="B10" s="21" t="s">
        <v>98</v>
      </c>
      <c r="C10" s="82">
        <v>8750</v>
      </c>
      <c r="D10" s="77">
        <v>45482</v>
      </c>
      <c r="E10" s="77" t="s">
        <v>99</v>
      </c>
      <c r="F10" s="95">
        <v>8750</v>
      </c>
      <c r="G10" s="83">
        <v>8750</v>
      </c>
      <c r="H10" s="83">
        <v>0</v>
      </c>
      <c r="I10" s="78">
        <v>8750</v>
      </c>
      <c r="J10" s="81" t="s">
        <v>17</v>
      </c>
      <c r="K10" s="30">
        <v>10</v>
      </c>
      <c r="L10" s="112">
        <v>1.0550999999999999</v>
      </c>
      <c r="M10" s="24">
        <f>G10*L10</f>
        <v>9232.125</v>
      </c>
      <c r="N10" s="24">
        <f>H10*L10</f>
        <v>0</v>
      </c>
      <c r="O10" s="24">
        <f>M10-N10</f>
        <v>9232.125</v>
      </c>
      <c r="P10" s="25">
        <f t="shared" ref="P10:P11" si="1">M10*K10/100*2</f>
        <v>1846.425</v>
      </c>
      <c r="Q10" s="25">
        <f>P10+N10</f>
        <v>1846.425</v>
      </c>
      <c r="R10" s="25">
        <f>M10-Q10</f>
        <v>7385.7</v>
      </c>
    </row>
    <row r="11" spans="1:18" ht="23.4" thickBot="1" x14ac:dyDescent="0.35">
      <c r="A11" s="20">
        <v>251</v>
      </c>
      <c r="B11" s="21" t="s">
        <v>100</v>
      </c>
      <c r="C11" s="82">
        <v>12000</v>
      </c>
      <c r="D11" s="77">
        <v>45539</v>
      </c>
      <c r="E11" s="77" t="s">
        <v>97</v>
      </c>
      <c r="F11" s="95">
        <v>12000</v>
      </c>
      <c r="G11" s="83">
        <v>12000</v>
      </c>
      <c r="H11" s="83">
        <v>0</v>
      </c>
      <c r="I11" s="78">
        <v>12000</v>
      </c>
      <c r="J11" s="81" t="s">
        <v>17</v>
      </c>
      <c r="K11" s="30">
        <v>10</v>
      </c>
      <c r="L11" s="112">
        <v>1.0236799999999999</v>
      </c>
      <c r="M11" s="24">
        <f>G11*L11</f>
        <v>12284.16</v>
      </c>
      <c r="N11" s="24">
        <f>H11*L11</f>
        <v>0</v>
      </c>
      <c r="O11" s="24">
        <f>M11-N11</f>
        <v>12284.16</v>
      </c>
      <c r="P11" s="25">
        <f t="shared" si="1"/>
        <v>2456.8320000000003</v>
      </c>
      <c r="Q11" s="25">
        <f>P11+N11</f>
        <v>2456.8320000000003</v>
      </c>
      <c r="R11" s="25">
        <f>M11-Q11</f>
        <v>9827.3279999999995</v>
      </c>
    </row>
    <row r="12" spans="1:18" x14ac:dyDescent="0.3">
      <c r="A12" s="21"/>
      <c r="B12" s="56" t="s">
        <v>25</v>
      </c>
      <c r="C12" s="85">
        <f>SUM(C9:C11)</f>
        <v>85760</v>
      </c>
      <c r="D12" s="85"/>
      <c r="E12" s="85"/>
      <c r="F12" s="85">
        <f t="shared" ref="F12:R12" si="2">SUM(F9:F11)</f>
        <v>85760</v>
      </c>
      <c r="G12" s="85">
        <f t="shared" si="2"/>
        <v>85760</v>
      </c>
      <c r="H12" s="85">
        <f t="shared" si="2"/>
        <v>0</v>
      </c>
      <c r="I12" s="85">
        <f t="shared" si="2"/>
        <v>85760</v>
      </c>
      <c r="J12" s="85">
        <f t="shared" si="2"/>
        <v>0</v>
      </c>
      <c r="K12" s="85"/>
      <c r="L12" s="85"/>
      <c r="M12" s="85">
        <f t="shared" si="2"/>
        <v>90108.335999999996</v>
      </c>
      <c r="N12" s="85">
        <f t="shared" si="2"/>
        <v>0</v>
      </c>
      <c r="O12" s="85">
        <f t="shared" si="2"/>
        <v>90108.335999999996</v>
      </c>
      <c r="P12" s="85">
        <f t="shared" si="2"/>
        <v>18021.667199999996</v>
      </c>
      <c r="Q12" s="85">
        <f t="shared" si="2"/>
        <v>18021.667199999996</v>
      </c>
      <c r="R12" s="85">
        <f t="shared" si="2"/>
        <v>72086.668799999985</v>
      </c>
    </row>
    <row r="16" spans="1:18" ht="15" thickBot="1" x14ac:dyDescent="0.35"/>
    <row r="17" spans="1:16" x14ac:dyDescent="0.3">
      <c r="A17" s="205" t="s">
        <v>56</v>
      </c>
      <c r="B17" s="206"/>
      <c r="C17" s="206"/>
      <c r="D17" s="206"/>
      <c r="E17" s="206"/>
      <c r="F17" s="206"/>
      <c r="G17" s="206"/>
      <c r="H17" s="206"/>
      <c r="I17" s="206"/>
      <c r="J17" s="207"/>
    </row>
    <row r="18" spans="1:16" ht="15" thickBot="1" x14ac:dyDescent="0.35">
      <c r="A18" s="208"/>
      <c r="B18" s="209"/>
      <c r="C18" s="209"/>
      <c r="D18" s="209"/>
      <c r="E18" s="209"/>
      <c r="F18" s="209"/>
      <c r="G18" s="209"/>
      <c r="H18" s="209"/>
      <c r="I18" s="209"/>
      <c r="J18" s="210"/>
    </row>
    <row r="19" spans="1:16" ht="24.6" thickBot="1" x14ac:dyDescent="0.35">
      <c r="A19" s="32" t="s">
        <v>1</v>
      </c>
      <c r="B19" s="33" t="s">
        <v>20</v>
      </c>
      <c r="C19" s="33" t="s">
        <v>3</v>
      </c>
      <c r="D19" s="34" t="s">
        <v>4</v>
      </c>
      <c r="E19" s="34" t="s">
        <v>5</v>
      </c>
      <c r="F19" s="13" t="s">
        <v>6</v>
      </c>
      <c r="G19" s="47" t="s">
        <v>7</v>
      </c>
      <c r="H19" s="47" t="s">
        <v>8</v>
      </c>
      <c r="I19" s="3" t="s">
        <v>9</v>
      </c>
      <c r="J19" s="55" t="s">
        <v>10</v>
      </c>
      <c r="K19" s="185"/>
      <c r="L19" s="185"/>
      <c r="M19" s="185"/>
      <c r="N19" s="185"/>
      <c r="O19" s="185"/>
      <c r="P19" s="185"/>
    </row>
    <row r="20" spans="1:16" ht="34.200000000000003" x14ac:dyDescent="0.3">
      <c r="A20" s="127">
        <v>251</v>
      </c>
      <c r="B20" s="128" t="s">
        <v>76</v>
      </c>
      <c r="C20" s="25">
        <v>59100</v>
      </c>
      <c r="D20" s="23">
        <v>41807</v>
      </c>
      <c r="E20" s="23" t="s">
        <v>23</v>
      </c>
      <c r="F20" s="84">
        <v>59100</v>
      </c>
      <c r="G20" s="46" t="s">
        <v>17</v>
      </c>
      <c r="H20" s="129">
        <v>10</v>
      </c>
      <c r="I20" s="130">
        <f>53621.4+5478.6</f>
        <v>59100</v>
      </c>
      <c r="J20" s="130">
        <f>F20-I20</f>
        <v>0</v>
      </c>
      <c r="K20" s="185"/>
      <c r="L20" s="185"/>
      <c r="M20" s="185"/>
      <c r="N20" s="185"/>
      <c r="O20" s="185"/>
      <c r="P20" s="185"/>
    </row>
    <row r="21" spans="1:16" x14ac:dyDescent="0.3">
      <c r="A21" s="186" t="s">
        <v>25</v>
      </c>
      <c r="B21" s="187"/>
      <c r="C21" s="42">
        <f>SUM(C20:C20)</f>
        <v>59100</v>
      </c>
      <c r="D21" s="42"/>
      <c r="E21" s="42"/>
      <c r="F21" s="42">
        <f>SUM(F20:F20)</f>
        <v>59100</v>
      </c>
      <c r="G21" s="42">
        <f>SUM(G20:G20)</f>
        <v>0</v>
      </c>
      <c r="H21" s="42">
        <f>SUM(H20:H20)</f>
        <v>10</v>
      </c>
      <c r="I21" s="42"/>
      <c r="J21" s="43"/>
      <c r="K21" s="185"/>
      <c r="L21" s="185"/>
      <c r="M21" s="185"/>
      <c r="N21" s="189">
        <f>G4+G12+F21</f>
        <v>387547.10816</v>
      </c>
      <c r="O21" s="185"/>
      <c r="P21" s="185"/>
    </row>
    <row r="22" spans="1:16" x14ac:dyDescent="0.3">
      <c r="A22" s="39"/>
      <c r="B22" s="39"/>
      <c r="C22" s="40"/>
      <c r="D22" s="41"/>
      <c r="E22" s="41"/>
      <c r="F22" s="40"/>
      <c r="G22" s="40"/>
      <c r="H22" s="40"/>
      <c r="I22" s="43"/>
      <c r="J22" s="43"/>
      <c r="K22" s="185"/>
      <c r="L22" s="185"/>
      <c r="M22" s="185"/>
      <c r="N22" s="185"/>
      <c r="O22" s="185"/>
      <c r="P22" s="185"/>
    </row>
    <row r="23" spans="1:16" x14ac:dyDescent="0.3">
      <c r="A23" s="39"/>
      <c r="B23" s="39"/>
      <c r="C23" s="40"/>
      <c r="D23" s="41"/>
      <c r="E23" s="41"/>
      <c r="F23" s="40"/>
      <c r="G23" s="40"/>
      <c r="H23" s="40"/>
      <c r="I23" s="43"/>
      <c r="J23" s="43"/>
      <c r="K23" s="185"/>
      <c r="L23" s="185"/>
      <c r="M23" s="185"/>
      <c r="N23" s="185"/>
      <c r="O23" s="185"/>
      <c r="P23" s="185"/>
    </row>
    <row r="24" spans="1:16" x14ac:dyDescent="0.3">
      <c r="A24" s="39"/>
      <c r="B24" s="39"/>
      <c r="C24" s="40"/>
      <c r="D24" s="41"/>
      <c r="E24" s="23"/>
      <c r="F24" s="42" t="s">
        <v>29</v>
      </c>
      <c r="G24" s="42" t="s">
        <v>28</v>
      </c>
      <c r="H24" s="40"/>
      <c r="I24" s="43"/>
      <c r="J24" s="43"/>
      <c r="K24" s="185"/>
      <c r="L24" s="185"/>
      <c r="M24" s="185"/>
      <c r="N24" s="185"/>
      <c r="O24" s="185"/>
      <c r="P24" s="185"/>
    </row>
    <row r="25" spans="1:16" x14ac:dyDescent="0.3">
      <c r="A25" s="39"/>
      <c r="B25" s="39"/>
      <c r="C25" s="40"/>
      <c r="D25" s="41"/>
      <c r="E25" s="23" t="s">
        <v>26</v>
      </c>
      <c r="F25" s="25">
        <f>G4</f>
        <v>242687.10816</v>
      </c>
      <c r="G25" s="25">
        <f>H4</f>
        <v>210114.21323980804</v>
      </c>
      <c r="H25" s="40"/>
      <c r="I25" s="43"/>
      <c r="J25" s="43"/>
      <c r="K25" s="185"/>
      <c r="L25" s="185"/>
      <c r="M25" s="185"/>
      <c r="N25" s="185"/>
      <c r="O25" s="185"/>
      <c r="P25" s="185"/>
    </row>
    <row r="26" spans="1:16" x14ac:dyDescent="0.3">
      <c r="A26" s="39"/>
      <c r="B26" s="39"/>
      <c r="C26" s="40"/>
      <c r="D26" s="41"/>
      <c r="E26" s="23" t="s">
        <v>27</v>
      </c>
      <c r="F26" s="25">
        <f>F21</f>
        <v>59100</v>
      </c>
      <c r="G26" s="25">
        <f>G21</f>
        <v>0</v>
      </c>
      <c r="H26" s="40"/>
      <c r="I26" s="43"/>
      <c r="J26" s="43"/>
      <c r="K26" s="185"/>
      <c r="L26" s="185"/>
      <c r="M26" s="185"/>
      <c r="N26" s="185"/>
      <c r="O26" s="185"/>
      <c r="P26" s="185"/>
    </row>
    <row r="27" spans="1:16" x14ac:dyDescent="0.3">
      <c r="A27" s="39"/>
      <c r="B27" s="39"/>
      <c r="C27" s="40"/>
      <c r="D27" s="41"/>
      <c r="E27" s="23" t="s">
        <v>58</v>
      </c>
      <c r="F27" s="25">
        <f>M12</f>
        <v>90108.335999999996</v>
      </c>
      <c r="G27" s="25">
        <f>G22</f>
        <v>0</v>
      </c>
      <c r="H27" s="40"/>
      <c r="I27" s="43"/>
      <c r="J27" s="43"/>
      <c r="K27" s="185"/>
      <c r="L27" s="185"/>
      <c r="M27" s="185"/>
      <c r="N27" s="185"/>
      <c r="O27" s="185"/>
      <c r="P27" s="185"/>
    </row>
    <row r="28" spans="1:16" x14ac:dyDescent="0.3">
      <c r="A28" s="39"/>
      <c r="B28" s="39"/>
      <c r="C28" s="40"/>
      <c r="D28" s="41"/>
      <c r="E28" s="65" t="s">
        <v>25</v>
      </c>
      <c r="F28" s="42">
        <f>SUM(F25:F27)</f>
        <v>391895.44416000001</v>
      </c>
      <c r="G28" s="42">
        <f>SUM(G25:G26)</f>
        <v>210114.21323980804</v>
      </c>
      <c r="H28" s="40"/>
      <c r="I28" s="43"/>
      <c r="J28" s="43"/>
      <c r="K28" s="185"/>
      <c r="L28" s="185"/>
      <c r="M28" s="185"/>
      <c r="N28" s="185"/>
      <c r="O28" s="185"/>
      <c r="P28" s="185"/>
    </row>
    <row r="29" spans="1:16" x14ac:dyDescent="0.3">
      <c r="A29" s="39"/>
      <c r="B29" s="39"/>
      <c r="C29" s="40"/>
      <c r="D29" s="41"/>
      <c r="E29" s="41"/>
      <c r="F29" s="40"/>
      <c r="G29" s="40"/>
      <c r="H29" s="40"/>
      <c r="I29" s="43"/>
      <c r="J29" s="43"/>
      <c r="K29" s="185"/>
      <c r="L29" s="185"/>
      <c r="M29" s="185"/>
      <c r="N29" s="185"/>
      <c r="O29" s="185"/>
      <c r="P29" s="185"/>
    </row>
    <row r="30" spans="1:16" x14ac:dyDescent="0.3">
      <c r="A30" s="39"/>
      <c r="B30" s="39"/>
      <c r="C30" s="40"/>
      <c r="D30" s="41"/>
      <c r="E30" s="66" t="s">
        <v>30</v>
      </c>
      <c r="F30" s="40">
        <f>F21+F4+F12</f>
        <v>164796</v>
      </c>
      <c r="G30" s="40">
        <f>F21+F4</f>
        <v>79036</v>
      </c>
      <c r="H30" s="40">
        <f>F30-G30</f>
        <v>85760</v>
      </c>
      <c r="I30" s="43"/>
      <c r="J30" s="43"/>
      <c r="K30" s="185"/>
      <c r="L30" s="185"/>
      <c r="M30" s="185"/>
      <c r="N30" s="185"/>
      <c r="O30" s="185"/>
      <c r="P30" s="185"/>
    </row>
    <row r="31" spans="1:16" x14ac:dyDescent="0.3">
      <c r="A31" s="39"/>
      <c r="B31" s="39"/>
      <c r="C31" s="40"/>
      <c r="D31" s="41"/>
      <c r="E31" s="66" t="s">
        <v>33</v>
      </c>
      <c r="F31" s="40">
        <f>F28-F30</f>
        <v>227099.44416000001</v>
      </c>
      <c r="G31" s="40"/>
      <c r="H31" s="40"/>
      <c r="I31" s="43"/>
      <c r="J31" s="43"/>
      <c r="K31" s="185"/>
      <c r="L31" s="185"/>
      <c r="M31" s="185"/>
      <c r="N31" s="185"/>
      <c r="O31" s="185"/>
      <c r="P31" s="185"/>
    </row>
    <row r="32" spans="1:16" x14ac:dyDescent="0.3">
      <c r="A32" s="39"/>
      <c r="B32" s="39"/>
      <c r="C32" s="40"/>
      <c r="D32" s="41"/>
      <c r="E32" s="66" t="s">
        <v>32</v>
      </c>
      <c r="F32" s="40"/>
      <c r="G32" s="40"/>
      <c r="H32" s="40"/>
      <c r="I32" s="43"/>
      <c r="J32" s="43"/>
      <c r="K32" s="185"/>
      <c r="L32" s="185"/>
      <c r="M32" s="185"/>
      <c r="N32" s="185"/>
      <c r="O32" s="185"/>
      <c r="P32" s="185"/>
    </row>
    <row r="33" spans="1:16" x14ac:dyDescent="0.3">
      <c r="A33" s="39"/>
      <c r="B33" s="39"/>
      <c r="C33" s="40"/>
      <c r="D33" s="41"/>
      <c r="E33" s="67" t="s">
        <v>31</v>
      </c>
      <c r="F33" s="68">
        <f>F31-F32</f>
        <v>227099.44416000001</v>
      </c>
      <c r="G33" s="40"/>
      <c r="H33" s="40"/>
      <c r="I33" s="43"/>
      <c r="J33" s="43"/>
      <c r="K33" s="185"/>
      <c r="L33" s="185"/>
      <c r="M33" s="185"/>
      <c r="N33" s="185"/>
      <c r="O33" s="185"/>
      <c r="P33" s="185"/>
    </row>
    <row r="34" spans="1:16" x14ac:dyDescent="0.3">
      <c r="E34" s="188"/>
      <c r="F34" s="188"/>
    </row>
  </sheetData>
  <mergeCells count="7">
    <mergeCell ref="A1:D1"/>
    <mergeCell ref="A17:J18"/>
    <mergeCell ref="G1:K1"/>
    <mergeCell ref="M1:O1"/>
    <mergeCell ref="A7:D7"/>
    <mergeCell ref="G7:K7"/>
    <mergeCell ref="M7:O7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16" sqref="B16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92" t="s">
        <v>0</v>
      </c>
      <c r="B1" s="193"/>
      <c r="C1" s="193"/>
      <c r="D1" s="193"/>
      <c r="E1" s="104"/>
      <c r="F1" s="2"/>
      <c r="G1" s="194">
        <v>45291</v>
      </c>
      <c r="H1" s="194"/>
      <c r="I1" s="194"/>
      <c r="J1" s="194"/>
      <c r="K1" s="195"/>
      <c r="L1" s="8"/>
      <c r="M1" s="196">
        <v>45473</v>
      </c>
      <c r="N1" s="196"/>
      <c r="O1" s="196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4" t="s">
        <v>15</v>
      </c>
      <c r="N2" s="115" t="s">
        <v>16</v>
      </c>
      <c r="O2" s="115" t="s">
        <v>18</v>
      </c>
      <c r="P2" s="116" t="s">
        <v>11</v>
      </c>
      <c r="Q2" s="117" t="s">
        <v>12</v>
      </c>
      <c r="R2" s="17" t="s">
        <v>13</v>
      </c>
    </row>
    <row r="3" spans="1:18" ht="15" thickBot="1" x14ac:dyDescent="0.35">
      <c r="A3" s="74"/>
      <c r="B3" s="75"/>
      <c r="C3" s="76"/>
      <c r="D3" s="77"/>
      <c r="E3" s="77"/>
      <c r="F3" s="71"/>
      <c r="G3" s="80"/>
      <c r="H3" s="80"/>
      <c r="I3" s="72"/>
      <c r="J3" s="30"/>
      <c r="K3" s="79"/>
      <c r="L3" s="113">
        <v>1.19493</v>
      </c>
      <c r="M3" s="118">
        <f>I3*L3</f>
        <v>0</v>
      </c>
      <c r="N3" s="119">
        <f>H3*L3</f>
        <v>0</v>
      </c>
      <c r="O3" s="118">
        <f>M3-N3</f>
        <v>0</v>
      </c>
      <c r="P3" s="118">
        <f>O3*K3*2/100</f>
        <v>0</v>
      </c>
      <c r="Q3" s="120">
        <f>N3+P3</f>
        <v>0</v>
      </c>
      <c r="R3" s="25">
        <f>M3-Q3</f>
        <v>0</v>
      </c>
    </row>
    <row r="4" spans="1:18" ht="15" thickBot="1" x14ac:dyDescent="0.35">
      <c r="A4" s="74"/>
      <c r="B4" s="75"/>
      <c r="C4" s="76"/>
      <c r="D4" s="77"/>
      <c r="E4" s="77"/>
      <c r="F4" s="71"/>
      <c r="G4" s="80"/>
      <c r="H4" s="80"/>
      <c r="I4" s="72"/>
      <c r="J4" s="30"/>
      <c r="K4" s="79"/>
      <c r="L4" s="113">
        <v>1.19493</v>
      </c>
      <c r="M4" s="118">
        <f t="shared" ref="M4:M5" si="0">I4*L4</f>
        <v>0</v>
      </c>
      <c r="N4" s="119">
        <f t="shared" ref="N4:N5" si="1">H4*L4</f>
        <v>0</v>
      </c>
      <c r="O4" s="118">
        <f t="shared" ref="O4:O5" si="2">M4-N4</f>
        <v>0</v>
      </c>
      <c r="P4" s="118">
        <f t="shared" ref="P4:P5" si="3">O4*K4*2/100</f>
        <v>0</v>
      </c>
      <c r="Q4" s="120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4"/>
      <c r="B5" s="75"/>
      <c r="C5" s="76"/>
      <c r="D5" s="77"/>
      <c r="E5" s="77"/>
      <c r="F5" s="71"/>
      <c r="G5" s="80"/>
      <c r="H5" s="80"/>
      <c r="I5" s="72"/>
      <c r="J5" s="30"/>
      <c r="K5" s="79"/>
      <c r="L5" s="113">
        <v>1.19493</v>
      </c>
      <c r="M5" s="118">
        <f t="shared" si="0"/>
        <v>0</v>
      </c>
      <c r="N5" s="118">
        <f t="shared" si="1"/>
        <v>0</v>
      </c>
      <c r="O5" s="118">
        <f t="shared" si="2"/>
        <v>0</v>
      </c>
      <c r="P5" s="118">
        <f t="shared" si="3"/>
        <v>0</v>
      </c>
      <c r="Q5" s="120">
        <f t="shared" si="4"/>
        <v>0</v>
      </c>
      <c r="R5" s="25">
        <f t="shared" si="5"/>
        <v>0</v>
      </c>
    </row>
    <row r="6" spans="1:18" x14ac:dyDescent="0.3">
      <c r="A6" s="79" t="s">
        <v>25</v>
      </c>
      <c r="B6" s="79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79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2">
        <f>SUM(R3:R5)</f>
        <v>0</v>
      </c>
    </row>
    <row r="11" spans="1:18" ht="15.6" x14ac:dyDescent="0.3">
      <c r="A11" s="131" t="s">
        <v>77</v>
      </c>
      <c r="B11" s="131"/>
      <c r="C11" s="131"/>
      <c r="D11" s="131"/>
      <c r="E11" s="131"/>
      <c r="F11" s="132"/>
      <c r="G11" s="133"/>
      <c r="H11" s="133"/>
      <c r="I11" s="134"/>
      <c r="J11" s="134"/>
    </row>
    <row r="12" spans="1:18" ht="14.4" customHeight="1" thickBot="1" x14ac:dyDescent="0.35">
      <c r="A12" s="131" t="s">
        <v>34</v>
      </c>
      <c r="B12" s="131"/>
      <c r="C12" s="131"/>
      <c r="D12" s="131"/>
      <c r="E12" s="131"/>
      <c r="F12" s="132"/>
      <c r="G12" s="133"/>
      <c r="H12" s="133"/>
      <c r="I12" s="134"/>
      <c r="J12" s="134"/>
    </row>
    <row r="13" spans="1:18" ht="27.6" customHeight="1" thickBot="1" x14ac:dyDescent="0.35">
      <c r="A13" s="213" t="s">
        <v>0</v>
      </c>
      <c r="B13" s="214"/>
      <c r="C13" s="214"/>
      <c r="D13" s="214"/>
      <c r="E13" s="135"/>
      <c r="F13" s="136"/>
      <c r="G13" s="136"/>
      <c r="H13" s="137"/>
      <c r="I13" s="215"/>
      <c r="J13" s="216"/>
    </row>
    <row r="14" spans="1:18" ht="21" customHeight="1" thickBot="1" x14ac:dyDescent="0.35">
      <c r="A14" s="138" t="s">
        <v>1</v>
      </c>
      <c r="B14" s="139" t="s">
        <v>20</v>
      </c>
      <c r="C14" s="139" t="s">
        <v>3</v>
      </c>
      <c r="D14" s="140" t="s">
        <v>4</v>
      </c>
      <c r="E14" s="140" t="s">
        <v>5</v>
      </c>
      <c r="F14" s="141" t="s">
        <v>6</v>
      </c>
      <c r="G14" s="142" t="s">
        <v>9</v>
      </c>
      <c r="H14" s="143" t="s">
        <v>10</v>
      </c>
      <c r="I14" s="144" t="s">
        <v>12</v>
      </c>
      <c r="J14" s="144" t="s">
        <v>13</v>
      </c>
    </row>
    <row r="15" spans="1:18" x14ac:dyDescent="0.3">
      <c r="A15" s="127">
        <v>252</v>
      </c>
      <c r="B15" s="128" t="s">
        <v>78</v>
      </c>
      <c r="C15" s="25">
        <v>5266.54</v>
      </c>
      <c r="D15" s="23">
        <v>41912</v>
      </c>
      <c r="E15" s="23"/>
      <c r="F15" s="84">
        <v>5266.54</v>
      </c>
      <c r="G15" s="46" t="s">
        <v>17</v>
      </c>
      <c r="H15" s="129">
        <v>10</v>
      </c>
      <c r="I15" s="130">
        <v>5266.54</v>
      </c>
      <c r="J15" s="130">
        <f>F15-I15</f>
        <v>0</v>
      </c>
    </row>
    <row r="16" spans="1:18" x14ac:dyDescent="0.3">
      <c r="A16" s="127">
        <v>252</v>
      </c>
      <c r="B16" s="128" t="s">
        <v>79</v>
      </c>
      <c r="C16" s="25">
        <v>6388.67</v>
      </c>
      <c r="D16" s="23">
        <v>41807</v>
      </c>
      <c r="E16" s="23"/>
      <c r="F16" s="84">
        <v>6388.67</v>
      </c>
      <c r="G16" s="46" t="s">
        <v>17</v>
      </c>
      <c r="H16" s="129">
        <v>10</v>
      </c>
      <c r="I16" s="130">
        <v>6388.67</v>
      </c>
      <c r="J16" s="130">
        <f>F16-I16</f>
        <v>0</v>
      </c>
    </row>
    <row r="17" spans="1:10" x14ac:dyDescent="0.3">
      <c r="A17" s="127">
        <v>252</v>
      </c>
      <c r="B17" s="128"/>
      <c r="C17" s="25"/>
      <c r="D17" s="23"/>
      <c r="E17" s="23"/>
      <c r="F17" s="84"/>
      <c r="G17" s="46"/>
      <c r="H17" s="129"/>
      <c r="I17" s="130"/>
      <c r="J17" s="130"/>
    </row>
    <row r="18" spans="1:10" ht="15" thickBot="1" x14ac:dyDescent="0.35">
      <c r="A18" s="145">
        <v>252</v>
      </c>
      <c r="B18" s="146"/>
      <c r="C18" s="147"/>
      <c r="D18" s="148"/>
      <c r="E18" s="148"/>
      <c r="F18" s="149"/>
      <c r="G18" s="150"/>
      <c r="H18" s="151"/>
      <c r="I18" s="152"/>
      <c r="J18" s="152"/>
    </row>
    <row r="19" spans="1:10" ht="15" thickBot="1" x14ac:dyDescent="0.35">
      <c r="A19" s="153"/>
      <c r="B19" s="154" t="s">
        <v>25</v>
      </c>
      <c r="C19" s="155">
        <f>SUM(C15:C18)</f>
        <v>11655.21</v>
      </c>
      <c r="D19" s="154"/>
      <c r="E19" s="154"/>
      <c r="F19" s="155">
        <f>SUM(F15:F18)</f>
        <v>11655.21</v>
      </c>
      <c r="G19" s="155"/>
      <c r="H19" s="156"/>
      <c r="I19" s="157">
        <f t="shared" ref="I19:J19" si="7">SUM(I15:I18)</f>
        <v>11655.21</v>
      </c>
      <c r="J19" s="157">
        <f t="shared" si="7"/>
        <v>0</v>
      </c>
    </row>
    <row r="20" spans="1:10" x14ac:dyDescent="0.3">
      <c r="A20" s="134"/>
      <c r="B20" s="134"/>
      <c r="C20" s="134"/>
      <c r="D20" s="134"/>
      <c r="E20" s="134"/>
      <c r="F20" s="134"/>
      <c r="G20" s="134"/>
      <c r="H20" s="134"/>
      <c r="I20" s="134"/>
      <c r="J20" s="134"/>
    </row>
    <row r="24" spans="1:10" x14ac:dyDescent="0.3">
      <c r="E24" s="23"/>
      <c r="F24" s="42" t="s">
        <v>29</v>
      </c>
      <c r="G24" s="42" t="s">
        <v>28</v>
      </c>
    </row>
    <row r="25" spans="1:10" x14ac:dyDescent="0.3">
      <c r="E25" s="23" t="s">
        <v>26</v>
      </c>
      <c r="F25" s="25">
        <f>G6</f>
        <v>0</v>
      </c>
      <c r="G25" s="25"/>
    </row>
    <row r="26" spans="1:10" x14ac:dyDescent="0.3">
      <c r="E26" s="23" t="s">
        <v>27</v>
      </c>
      <c r="F26" s="25">
        <f>F19</f>
        <v>11655.21</v>
      </c>
      <c r="G26" s="25">
        <v>11655.21</v>
      </c>
    </row>
    <row r="27" spans="1:10" x14ac:dyDescent="0.3">
      <c r="C27" s="44"/>
      <c r="D27" s="44"/>
      <c r="E27" s="65" t="s">
        <v>25</v>
      </c>
      <c r="F27" s="42">
        <f>SUM(F25:F26)</f>
        <v>11655.21</v>
      </c>
      <c r="G27" s="42">
        <f>SUM(G25:G26)</f>
        <v>11655.21</v>
      </c>
    </row>
    <row r="28" spans="1:10" x14ac:dyDescent="0.3">
      <c r="E28" s="41"/>
      <c r="F28" s="40"/>
      <c r="G28" s="40"/>
    </row>
    <row r="29" spans="1:10" x14ac:dyDescent="0.3">
      <c r="E29" s="66" t="s">
        <v>30</v>
      </c>
      <c r="F29" s="40">
        <f>F19</f>
        <v>11655.21</v>
      </c>
      <c r="G29" s="40">
        <v>11655.21</v>
      </c>
      <c r="H29" s="29">
        <f>F29-G29</f>
        <v>0</v>
      </c>
    </row>
    <row r="30" spans="1:10" x14ac:dyDescent="0.3">
      <c r="E30" s="66" t="s">
        <v>33</v>
      </c>
      <c r="F30" s="40">
        <f>F27-F29</f>
        <v>0</v>
      </c>
      <c r="G30" s="40"/>
    </row>
    <row r="31" spans="1:10" x14ac:dyDescent="0.3">
      <c r="E31" s="66" t="s">
        <v>32</v>
      </c>
      <c r="F31" s="40">
        <v>0</v>
      </c>
      <c r="G31" s="40"/>
    </row>
    <row r="32" spans="1:10" x14ac:dyDescent="0.3">
      <c r="E32" s="67" t="s">
        <v>31</v>
      </c>
      <c r="F32" s="68">
        <f>F30-F31</f>
        <v>0</v>
      </c>
      <c r="G32" s="40"/>
    </row>
    <row r="33" spans="5:6" x14ac:dyDescent="0.3">
      <c r="E33" s="69"/>
      <c r="F33" s="69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7" workbookViewId="0">
      <selection activeCell="G27" sqref="G27"/>
    </sheetView>
  </sheetViews>
  <sheetFormatPr defaultRowHeight="14.4" x14ac:dyDescent="0.3"/>
  <cols>
    <col min="2" max="2" width="17.6640625" customWidth="1"/>
    <col min="3" max="3" width="16.33203125" style="44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92" t="s">
        <v>0</v>
      </c>
      <c r="B1" s="193"/>
      <c r="C1" s="193"/>
      <c r="D1" s="193"/>
      <c r="E1" s="1"/>
      <c r="F1" s="2"/>
      <c r="G1" s="194">
        <v>45291</v>
      </c>
      <c r="H1" s="194"/>
      <c r="I1" s="194"/>
      <c r="J1" s="194"/>
      <c r="K1" s="195"/>
      <c r="L1" s="8"/>
      <c r="M1" s="196">
        <v>45473</v>
      </c>
      <c r="N1" s="196"/>
      <c r="O1" s="196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6"/>
      <c r="B3" s="37"/>
      <c r="C3" s="105"/>
      <c r="D3" s="106"/>
      <c r="E3" s="106"/>
      <c r="F3" s="110"/>
      <c r="G3" s="111"/>
      <c r="H3" s="111"/>
      <c r="I3" s="107"/>
      <c r="J3" s="108" t="s">
        <v>35</v>
      </c>
      <c r="K3" s="38">
        <v>10</v>
      </c>
      <c r="L3" s="109">
        <v>1.19493</v>
      </c>
      <c r="M3" s="48">
        <f>G3*L3</f>
        <v>0</v>
      </c>
      <c r="N3" s="48">
        <f>H3*L3</f>
        <v>0</v>
      </c>
      <c r="O3" s="48">
        <f>M3-N3</f>
        <v>0</v>
      </c>
      <c r="P3" s="25">
        <f t="shared" ref="P3:P4" si="0">K3*O3*2/100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36"/>
      <c r="B4" s="37"/>
      <c r="C4" s="105"/>
      <c r="D4" s="106"/>
      <c r="E4" s="106"/>
      <c r="F4" s="110"/>
      <c r="G4" s="111"/>
      <c r="H4" s="111"/>
      <c r="I4" s="107"/>
      <c r="J4" s="108" t="s">
        <v>35</v>
      </c>
      <c r="K4" s="38">
        <v>10</v>
      </c>
      <c r="L4" s="109">
        <v>1.19493</v>
      </c>
      <c r="M4" s="48">
        <f t="shared" ref="M4" si="1">G4*L4</f>
        <v>0</v>
      </c>
      <c r="N4" s="48">
        <f t="shared" ref="N4" si="2">H4*L4</f>
        <v>0</v>
      </c>
      <c r="O4" s="48">
        <f t="shared" ref="O4" si="3">M4-N4</f>
        <v>0</v>
      </c>
      <c r="P4" s="25">
        <f t="shared" si="0"/>
        <v>0</v>
      </c>
      <c r="Q4" s="35">
        <f t="shared" ref="Q4" si="4">P4+N4</f>
        <v>0</v>
      </c>
      <c r="R4" s="35">
        <f t="shared" ref="R4" si="5">M4-Q4</f>
        <v>0</v>
      </c>
    </row>
    <row r="5" spans="1:18" x14ac:dyDescent="0.3">
      <c r="A5" s="21"/>
      <c r="B5" s="56" t="s">
        <v>25</v>
      </c>
      <c r="C5" s="85">
        <f>SUM(C3:C4)</f>
        <v>0</v>
      </c>
      <c r="D5" s="86"/>
      <c r="E5" s="86"/>
      <c r="F5" s="87">
        <f>SUM(F3:F4)</f>
        <v>0</v>
      </c>
      <c r="G5" s="87">
        <f>SUM(G3:G4)</f>
        <v>0</v>
      </c>
      <c r="H5" s="87">
        <f>SUM(H3:H4)</f>
        <v>0</v>
      </c>
      <c r="I5" s="87">
        <f>SUM(I3:I4)</f>
        <v>0</v>
      </c>
      <c r="J5" s="87"/>
      <c r="K5" s="87"/>
      <c r="L5" s="87"/>
      <c r="M5" s="87">
        <f t="shared" ref="M5:R5" si="6">SUM(M3:M4)</f>
        <v>0</v>
      </c>
      <c r="N5" s="87">
        <f t="shared" si="6"/>
        <v>0</v>
      </c>
      <c r="O5" s="87">
        <f t="shared" si="6"/>
        <v>0</v>
      </c>
      <c r="P5" s="87">
        <f t="shared" si="6"/>
        <v>0</v>
      </c>
      <c r="Q5" s="87">
        <f t="shared" si="6"/>
        <v>0</v>
      </c>
      <c r="R5" s="87">
        <f t="shared" si="6"/>
        <v>0</v>
      </c>
    </row>
    <row r="6" spans="1:18" x14ac:dyDescent="0.3">
      <c r="A6" s="39"/>
      <c r="B6" s="88"/>
      <c r="C6" s="89"/>
      <c r="D6" s="90"/>
      <c r="E6" s="90"/>
      <c r="F6" s="91"/>
      <c r="G6" s="91"/>
      <c r="H6" s="91"/>
      <c r="I6" s="92"/>
      <c r="J6" s="93"/>
      <c r="K6" s="94"/>
      <c r="L6" s="96"/>
    </row>
    <row r="7" spans="1:18" ht="15" thickBot="1" x14ac:dyDescent="0.35">
      <c r="A7" s="44"/>
      <c r="B7" s="44"/>
      <c r="D7" s="44"/>
      <c r="E7" s="44"/>
      <c r="F7" s="44"/>
      <c r="G7" s="44"/>
      <c r="H7" s="44"/>
      <c r="I7" s="44"/>
      <c r="J7" s="44"/>
      <c r="K7" s="44"/>
    </row>
    <row r="8" spans="1:18" ht="19.8" thickBot="1" x14ac:dyDescent="0.35">
      <c r="A8" s="192" t="s">
        <v>0</v>
      </c>
      <c r="B8" s="193"/>
      <c r="C8" s="193"/>
      <c r="D8" s="193"/>
      <c r="E8" s="104"/>
      <c r="F8" s="2"/>
      <c r="G8" s="194" t="s">
        <v>57</v>
      </c>
      <c r="H8" s="194"/>
      <c r="I8" s="194"/>
      <c r="J8" s="194"/>
      <c r="K8" s="195"/>
      <c r="L8" s="8"/>
      <c r="M8" s="196">
        <v>45473</v>
      </c>
      <c r="N8" s="196"/>
      <c r="O8" s="196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6"/>
      <c r="B10" s="37"/>
      <c r="C10" s="105"/>
      <c r="D10" s="106"/>
      <c r="E10" s="106"/>
      <c r="F10" s="110"/>
      <c r="G10" s="111"/>
      <c r="H10" s="111"/>
      <c r="I10" s="107"/>
      <c r="J10" s="108"/>
      <c r="K10" s="38">
        <v>10</v>
      </c>
      <c r="L10" s="109">
        <v>1.0708500000000001</v>
      </c>
      <c r="M10" s="48">
        <f>F10*L10</f>
        <v>0</v>
      </c>
      <c r="N10" s="48">
        <f>H10*L10</f>
        <v>0</v>
      </c>
      <c r="O10" s="48">
        <f>M10-N10</f>
        <v>0</v>
      </c>
      <c r="P10" s="35">
        <f>M10*K10*2/100</f>
        <v>0</v>
      </c>
      <c r="Q10" s="35">
        <f>P10+N10</f>
        <v>0</v>
      </c>
      <c r="R10" s="35">
        <f>M10-Q10</f>
        <v>0</v>
      </c>
    </row>
    <row r="11" spans="1:18" ht="15" thickBot="1" x14ac:dyDescent="0.35">
      <c r="A11" s="36"/>
      <c r="B11" s="37"/>
      <c r="C11" s="105"/>
      <c r="D11" s="106"/>
      <c r="E11" s="106"/>
      <c r="F11" s="110"/>
      <c r="G11" s="111"/>
      <c r="H11" s="111"/>
      <c r="I11" s="107"/>
      <c r="J11" s="108"/>
      <c r="K11" s="38"/>
      <c r="L11" s="109"/>
      <c r="M11" s="48"/>
      <c r="N11" s="48"/>
      <c r="O11" s="48"/>
      <c r="P11" s="35"/>
      <c r="Q11" s="35"/>
      <c r="R11" s="35"/>
    </row>
    <row r="12" spans="1:18" ht="15" thickBot="1" x14ac:dyDescent="0.35">
      <c r="A12" s="36"/>
      <c r="B12" s="37"/>
      <c r="C12" s="105"/>
      <c r="D12" s="106"/>
      <c r="E12" s="106"/>
      <c r="F12" s="110"/>
      <c r="G12" s="111"/>
      <c r="H12" s="111"/>
      <c r="I12" s="107"/>
      <c r="J12" s="108"/>
      <c r="K12" s="38"/>
      <c r="L12" s="109"/>
      <c r="M12" s="48"/>
      <c r="N12" s="48"/>
      <c r="O12" s="48"/>
      <c r="P12" s="35"/>
      <c r="Q12" s="35"/>
      <c r="R12" s="35"/>
    </row>
    <row r="13" spans="1:18" x14ac:dyDescent="0.3">
      <c r="A13" s="21"/>
      <c r="B13" s="56" t="s">
        <v>25</v>
      </c>
      <c r="C13" s="85">
        <f>SUM(C10:C12)</f>
        <v>0</v>
      </c>
      <c r="D13" s="85">
        <f t="shared" ref="D13:R13" si="7">SUM(D10:D12)</f>
        <v>0</v>
      </c>
      <c r="E13" s="85">
        <f t="shared" si="7"/>
        <v>0</v>
      </c>
      <c r="F13" s="85">
        <f t="shared" si="7"/>
        <v>0</v>
      </c>
      <c r="G13" s="85">
        <f t="shared" si="7"/>
        <v>0</v>
      </c>
      <c r="H13" s="85">
        <f t="shared" si="7"/>
        <v>0</v>
      </c>
      <c r="I13" s="85">
        <f t="shared" si="7"/>
        <v>0</v>
      </c>
      <c r="J13" s="85">
        <f t="shared" si="7"/>
        <v>0</v>
      </c>
      <c r="K13" s="85">
        <f t="shared" si="7"/>
        <v>10</v>
      </c>
      <c r="L13" s="85">
        <f t="shared" si="7"/>
        <v>1.0708500000000001</v>
      </c>
      <c r="M13" s="85">
        <f t="shared" si="7"/>
        <v>0</v>
      </c>
      <c r="N13" s="85">
        <f t="shared" si="7"/>
        <v>0</v>
      </c>
      <c r="O13" s="85">
        <f t="shared" si="7"/>
        <v>0</v>
      </c>
      <c r="P13" s="85">
        <f t="shared" si="7"/>
        <v>0</v>
      </c>
      <c r="Q13" s="85">
        <f t="shared" si="7"/>
        <v>0</v>
      </c>
      <c r="R13" s="85">
        <f t="shared" si="7"/>
        <v>0</v>
      </c>
    </row>
    <row r="14" spans="1:18" x14ac:dyDescent="0.3">
      <c r="A14" s="44"/>
      <c r="B14" s="44"/>
      <c r="D14" s="44"/>
      <c r="E14" s="44"/>
      <c r="F14" s="44"/>
      <c r="G14" s="44"/>
      <c r="H14" s="44"/>
      <c r="I14" s="44"/>
      <c r="J14" s="44"/>
      <c r="K14" s="44"/>
    </row>
    <row r="15" spans="1:18" x14ac:dyDescent="0.3">
      <c r="A15" s="44"/>
      <c r="B15" s="44"/>
      <c r="D15" s="44"/>
      <c r="E15" s="44"/>
      <c r="F15" s="44"/>
      <c r="G15" s="44"/>
      <c r="H15" s="44"/>
      <c r="I15" s="44"/>
      <c r="J15" s="44"/>
      <c r="K15" s="44"/>
    </row>
    <row r="16" spans="1:18" x14ac:dyDescent="0.3">
      <c r="A16" s="44"/>
      <c r="B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3">
      <c r="A17" s="44"/>
      <c r="B17" s="44"/>
      <c r="D17" s="44"/>
      <c r="E17" s="44"/>
      <c r="F17" s="45"/>
      <c r="G17" s="44"/>
      <c r="H17" s="44"/>
      <c r="I17" s="44"/>
      <c r="J17" s="44"/>
    </row>
    <row r="18" spans="1:11" x14ac:dyDescent="0.3">
      <c r="A18" s="44"/>
      <c r="B18" s="44"/>
      <c r="D18" s="44"/>
      <c r="E18" s="44"/>
      <c r="F18" s="44"/>
      <c r="G18" s="44"/>
      <c r="H18" s="44"/>
      <c r="I18" s="44"/>
      <c r="J18" s="44"/>
    </row>
    <row r="19" spans="1:11" x14ac:dyDescent="0.3">
      <c r="A19" s="44"/>
      <c r="B19" s="44"/>
      <c r="D19" s="44"/>
      <c r="E19" s="44"/>
      <c r="F19" s="44"/>
      <c r="G19" s="44"/>
      <c r="H19" s="44"/>
      <c r="I19" s="44"/>
      <c r="J19" s="44"/>
    </row>
    <row r="20" spans="1:11" x14ac:dyDescent="0.3">
      <c r="A20" s="44"/>
      <c r="B20" s="44"/>
      <c r="D20" s="44"/>
      <c r="E20" s="44"/>
      <c r="F20" s="44"/>
      <c r="G20" s="44"/>
      <c r="H20" s="44"/>
      <c r="I20" s="44"/>
      <c r="J20" s="44"/>
    </row>
    <row r="21" spans="1:11" x14ac:dyDescent="0.3">
      <c r="A21" s="44"/>
      <c r="B21" s="44"/>
      <c r="D21" s="44"/>
      <c r="E21" s="23"/>
      <c r="F21" s="42" t="s">
        <v>29</v>
      </c>
      <c r="G21" s="42" t="s">
        <v>28</v>
      </c>
      <c r="H21" s="44"/>
      <c r="I21" s="44"/>
      <c r="J21" s="44"/>
      <c r="K21" s="44"/>
    </row>
    <row r="22" spans="1:11" x14ac:dyDescent="0.3">
      <c r="A22" s="44"/>
      <c r="B22" s="44"/>
      <c r="D22" s="44"/>
      <c r="E22" s="23" t="s">
        <v>26</v>
      </c>
      <c r="F22" s="25">
        <f>G5</f>
        <v>0</v>
      </c>
      <c r="G22" s="25">
        <f>H5</f>
        <v>0</v>
      </c>
      <c r="H22" s="44"/>
      <c r="I22" s="44"/>
      <c r="J22" s="44"/>
      <c r="K22" s="44"/>
    </row>
    <row r="23" spans="1:11" x14ac:dyDescent="0.3">
      <c r="A23" s="44"/>
      <c r="B23" s="44"/>
      <c r="D23" s="44"/>
      <c r="E23" s="23" t="s">
        <v>27</v>
      </c>
      <c r="F23" s="25">
        <v>0</v>
      </c>
      <c r="G23" s="25">
        <v>0</v>
      </c>
    </row>
    <row r="24" spans="1:11" x14ac:dyDescent="0.3">
      <c r="A24" s="44"/>
      <c r="B24" s="44"/>
      <c r="D24" s="44"/>
      <c r="E24" s="23" t="s">
        <v>57</v>
      </c>
      <c r="F24" s="25">
        <f>M13</f>
        <v>0</v>
      </c>
      <c r="G24" s="25">
        <v>0</v>
      </c>
    </row>
    <row r="25" spans="1:11" x14ac:dyDescent="0.3">
      <c r="A25" s="44"/>
      <c r="B25" s="44"/>
      <c r="D25" s="44"/>
      <c r="E25" s="65" t="s">
        <v>25</v>
      </c>
      <c r="F25" s="42">
        <f>SUM(F22:F24)</f>
        <v>0</v>
      </c>
      <c r="G25" s="42">
        <f>SUM(G22:G23)</f>
        <v>0</v>
      </c>
    </row>
    <row r="26" spans="1:11" x14ac:dyDescent="0.3">
      <c r="A26" s="44"/>
      <c r="B26" s="44"/>
      <c r="D26" s="44"/>
      <c r="E26" s="41"/>
      <c r="F26" s="40"/>
      <c r="G26" s="40"/>
    </row>
    <row r="27" spans="1:11" x14ac:dyDescent="0.3">
      <c r="A27" s="44"/>
      <c r="B27" s="44"/>
      <c r="D27" s="44"/>
      <c r="E27" s="66" t="s">
        <v>30</v>
      </c>
      <c r="F27" s="40">
        <v>0</v>
      </c>
      <c r="G27" s="40">
        <v>0</v>
      </c>
      <c r="H27" s="29">
        <f>G27-F27</f>
        <v>0</v>
      </c>
    </row>
    <row r="28" spans="1:11" x14ac:dyDescent="0.3">
      <c r="A28" s="44"/>
      <c r="B28" s="44"/>
      <c r="D28" s="44"/>
      <c r="E28" s="66" t="s">
        <v>33</v>
      </c>
      <c r="F28" s="40">
        <f>F25-F27</f>
        <v>0</v>
      </c>
      <c r="G28" s="40"/>
    </row>
    <row r="29" spans="1:11" x14ac:dyDescent="0.3">
      <c r="A29" s="44"/>
      <c r="B29" s="44"/>
      <c r="D29" s="44"/>
      <c r="E29" s="66" t="s">
        <v>32</v>
      </c>
      <c r="F29" s="40">
        <v>0</v>
      </c>
      <c r="G29" s="40"/>
    </row>
    <row r="30" spans="1:11" x14ac:dyDescent="0.3">
      <c r="A30" s="44"/>
      <c r="B30" s="44"/>
      <c r="D30" s="44"/>
      <c r="E30" s="67" t="s">
        <v>31</v>
      </c>
      <c r="F30" s="68">
        <f>F28-F29</f>
        <v>0</v>
      </c>
      <c r="G30" s="40"/>
    </row>
    <row r="31" spans="1:11" x14ac:dyDescent="0.3">
      <c r="A31" s="44"/>
      <c r="B31" s="44"/>
      <c r="D31" s="44"/>
    </row>
    <row r="32" spans="1:11" x14ac:dyDescent="0.3">
      <c r="A32" s="44"/>
      <c r="B32" s="44"/>
      <c r="D32" s="44"/>
    </row>
    <row r="33" spans="1:4" x14ac:dyDescent="0.3">
      <c r="A33" s="44"/>
      <c r="B33" s="44"/>
      <c r="D33" s="44"/>
    </row>
    <row r="34" spans="1:4" x14ac:dyDescent="0.3">
      <c r="A34" s="44"/>
      <c r="B34" s="44"/>
      <c r="D34" s="44"/>
    </row>
    <row r="35" spans="1:4" x14ac:dyDescent="0.3">
      <c r="A35" s="44"/>
      <c r="B35" s="44"/>
      <c r="D35" s="44"/>
    </row>
    <row r="36" spans="1:4" x14ac:dyDescent="0.3">
      <c r="A36" s="44"/>
      <c r="B36" s="44"/>
      <c r="D36" s="44"/>
    </row>
    <row r="37" spans="1:4" x14ac:dyDescent="0.3">
      <c r="A37" s="44"/>
      <c r="B37" s="44"/>
      <c r="D37" s="44"/>
    </row>
    <row r="38" spans="1:4" x14ac:dyDescent="0.3">
      <c r="A38" s="44"/>
      <c r="B38" s="44"/>
      <c r="D38" s="44"/>
    </row>
    <row r="39" spans="1:4" x14ac:dyDescent="0.3">
      <c r="A39" s="44"/>
      <c r="B39" s="44"/>
      <c r="D39" s="44"/>
    </row>
    <row r="40" spans="1:4" x14ac:dyDescent="0.3">
      <c r="A40" s="44"/>
      <c r="B40" s="44"/>
      <c r="D40" s="44"/>
    </row>
    <row r="41" spans="1:4" x14ac:dyDescent="0.3">
      <c r="A41" s="44"/>
      <c r="B41" s="44"/>
      <c r="D41" s="44"/>
    </row>
    <row r="42" spans="1:4" x14ac:dyDescent="0.3">
      <c r="A42" s="44"/>
      <c r="B42" s="44"/>
      <c r="D42" s="44"/>
    </row>
    <row r="43" spans="1:4" x14ac:dyDescent="0.3">
      <c r="A43" s="44"/>
      <c r="B43" s="44"/>
      <c r="D43" s="44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topLeftCell="A7" workbookViewId="0">
      <selection activeCell="D20" sqref="D20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92" t="s">
        <v>0</v>
      </c>
      <c r="B1" s="193"/>
      <c r="C1" s="193"/>
      <c r="D1" s="193"/>
      <c r="E1" s="1"/>
      <c r="F1" s="2"/>
      <c r="G1" s="2"/>
      <c r="H1" s="2"/>
      <c r="I1" s="3"/>
      <c r="J1" s="2"/>
      <c r="K1" s="4"/>
      <c r="L1" s="8"/>
      <c r="M1" s="196">
        <v>45473</v>
      </c>
      <c r="N1" s="196"/>
      <c r="O1" s="196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3" t="s">
        <v>37</v>
      </c>
      <c r="K3" s="25">
        <v>20</v>
      </c>
      <c r="L3" s="109">
        <v>1.19493</v>
      </c>
      <c r="M3" s="48">
        <f>G3*L3</f>
        <v>0</v>
      </c>
      <c r="N3" s="48">
        <f>H3*L3</f>
        <v>0</v>
      </c>
      <c r="O3" s="48">
        <f>M3-N3</f>
        <v>0</v>
      </c>
      <c r="P3" s="35">
        <f>O3*K3*2/100</f>
        <v>0</v>
      </c>
      <c r="Q3" s="35">
        <f>P3+N3</f>
        <v>0</v>
      </c>
      <c r="R3" s="35">
        <f>M3-Q3</f>
        <v>0</v>
      </c>
    </row>
    <row r="4" spans="1:18" ht="15" thickBot="1" x14ac:dyDescent="0.35">
      <c r="A4" s="102"/>
      <c r="B4" s="102" t="s">
        <v>25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197" t="s">
        <v>56</v>
      </c>
      <c r="B11" s="198"/>
      <c r="C11" s="198"/>
      <c r="D11" s="198"/>
      <c r="E11" s="198"/>
      <c r="F11" s="198"/>
      <c r="G11" s="198"/>
      <c r="H11" s="198"/>
      <c r="I11" s="198"/>
      <c r="J11" s="199"/>
    </row>
    <row r="12" spans="1:18" ht="15" thickBot="1" x14ac:dyDescent="0.35">
      <c r="A12" s="200"/>
      <c r="B12" s="201"/>
      <c r="C12" s="201"/>
      <c r="D12" s="201"/>
      <c r="E12" s="201"/>
      <c r="F12" s="201"/>
      <c r="G12" s="201"/>
      <c r="H12" s="201"/>
      <c r="I12" s="201"/>
      <c r="J12" s="202"/>
    </row>
    <row r="15" spans="1:18" ht="15.6" x14ac:dyDescent="0.3">
      <c r="A15" s="131" t="s">
        <v>77</v>
      </c>
      <c r="B15" s="131"/>
      <c r="C15" s="131"/>
      <c r="D15" s="131"/>
      <c r="E15" s="131"/>
      <c r="F15" s="132"/>
      <c r="G15" s="133"/>
      <c r="H15" s="133"/>
      <c r="I15" s="133"/>
      <c r="J15" s="133"/>
    </row>
    <row r="16" spans="1:18" ht="16.2" thickBot="1" x14ac:dyDescent="0.35">
      <c r="A16" s="131" t="s">
        <v>80</v>
      </c>
      <c r="B16" s="131"/>
      <c r="C16" s="131"/>
      <c r="D16" s="131"/>
      <c r="E16" s="131"/>
      <c r="F16" s="132"/>
      <c r="G16" s="133"/>
      <c r="H16" s="133"/>
      <c r="I16" s="133"/>
      <c r="J16" s="133"/>
    </row>
    <row r="17" spans="1:11" ht="15" thickBot="1" x14ac:dyDescent="0.35">
      <c r="A17" s="213" t="s">
        <v>0</v>
      </c>
      <c r="B17" s="214"/>
      <c r="C17" s="214"/>
      <c r="D17" s="214"/>
      <c r="E17" s="135"/>
      <c r="F17" s="136"/>
      <c r="G17" s="136"/>
      <c r="H17" s="137"/>
      <c r="I17" s="215"/>
      <c r="J17" s="216"/>
      <c r="K17" s="70"/>
    </row>
    <row r="18" spans="1:11" ht="24.6" thickBot="1" x14ac:dyDescent="0.35">
      <c r="A18" s="138" t="s">
        <v>1</v>
      </c>
      <c r="B18" s="139" t="s">
        <v>20</v>
      </c>
      <c r="C18" s="139" t="s">
        <v>3</v>
      </c>
      <c r="D18" s="140" t="s">
        <v>4</v>
      </c>
      <c r="E18" s="140" t="s">
        <v>5</v>
      </c>
      <c r="F18" s="141" t="s">
        <v>6</v>
      </c>
      <c r="G18" s="142" t="s">
        <v>9</v>
      </c>
      <c r="H18" s="143" t="s">
        <v>10</v>
      </c>
      <c r="I18" s="144" t="s">
        <v>12</v>
      </c>
      <c r="J18" s="144" t="s">
        <v>13</v>
      </c>
      <c r="K18" s="70"/>
    </row>
    <row r="19" spans="1:11" x14ac:dyDescent="0.3">
      <c r="A19" s="127">
        <v>254</v>
      </c>
      <c r="B19" s="128" t="s">
        <v>81</v>
      </c>
      <c r="C19" s="25">
        <v>759210.02</v>
      </c>
      <c r="D19" s="23">
        <v>42277</v>
      </c>
      <c r="E19" s="23" t="s">
        <v>82</v>
      </c>
      <c r="F19" s="84">
        <v>759210.02</v>
      </c>
      <c r="G19" s="46" t="s">
        <v>21</v>
      </c>
      <c r="H19" s="129">
        <v>20</v>
      </c>
      <c r="I19" s="130">
        <f>479334.84+279875.18</f>
        <v>759210.02</v>
      </c>
      <c r="J19" s="130">
        <f>F19-I19</f>
        <v>0</v>
      </c>
    </row>
    <row r="20" spans="1:11" x14ac:dyDescent="0.3">
      <c r="A20" s="127">
        <v>254</v>
      </c>
      <c r="B20" s="128" t="s">
        <v>83</v>
      </c>
      <c r="C20" s="25">
        <v>7203.39</v>
      </c>
      <c r="D20" s="23">
        <v>42350</v>
      </c>
      <c r="E20" s="23" t="s">
        <v>84</v>
      </c>
      <c r="F20" s="84">
        <v>7203.39</v>
      </c>
      <c r="G20" s="46" t="s">
        <v>21</v>
      </c>
      <c r="H20" s="129">
        <v>20</v>
      </c>
      <c r="I20" s="130">
        <f>5027.39+2176</f>
        <v>7203.39</v>
      </c>
      <c r="J20" s="130">
        <f>F20-I20</f>
        <v>0</v>
      </c>
    </row>
    <row r="21" spans="1:11" ht="15" thickBot="1" x14ac:dyDescent="0.35">
      <c r="A21" s="145"/>
      <c r="B21" s="146"/>
      <c r="C21" s="147"/>
      <c r="D21" s="148"/>
      <c r="E21" s="148"/>
      <c r="F21" s="149"/>
      <c r="G21" s="150"/>
      <c r="H21" s="151"/>
      <c r="I21" s="151"/>
      <c r="J21" s="151"/>
    </row>
    <row r="22" spans="1:11" ht="15" thickBot="1" x14ac:dyDescent="0.35">
      <c r="A22" s="158"/>
      <c r="B22" s="159"/>
      <c r="C22" s="160"/>
      <c r="D22" s="161"/>
      <c r="E22" s="161"/>
      <c r="F22" s="162"/>
      <c r="G22" s="163"/>
      <c r="H22" s="164"/>
      <c r="I22" s="164"/>
      <c r="J22" s="164"/>
    </row>
    <row r="23" spans="1:11" ht="21.6" customHeight="1" thickBot="1" x14ac:dyDescent="0.35">
      <c r="A23" s="153"/>
      <c r="B23" s="154" t="s">
        <v>25</v>
      </c>
      <c r="C23" s="155">
        <f>SUM(C19:C21)</f>
        <v>766413.41</v>
      </c>
      <c r="D23" s="154"/>
      <c r="E23" s="154"/>
      <c r="F23" s="155">
        <f>SUM(F19:F21)</f>
        <v>766413.41</v>
      </c>
      <c r="G23" s="155"/>
      <c r="H23" s="156"/>
      <c r="I23" s="157">
        <f>SUM(I19:I21)</f>
        <v>766413.41</v>
      </c>
      <c r="J23" s="157">
        <f>SUM(J19:J21)</f>
        <v>0</v>
      </c>
    </row>
    <row r="24" spans="1:11" ht="30.6" customHeight="1" x14ac:dyDescent="0.3"/>
    <row r="26" spans="1:11" x14ac:dyDescent="0.3">
      <c r="E26" s="44"/>
      <c r="F26" s="44"/>
      <c r="G26" s="44"/>
      <c r="H26" s="44"/>
    </row>
    <row r="27" spans="1:11" x14ac:dyDescent="0.3">
      <c r="E27" s="23"/>
      <c r="F27" s="42" t="s">
        <v>29</v>
      </c>
      <c r="G27" s="42" t="s">
        <v>28</v>
      </c>
      <c r="H27" s="44"/>
    </row>
    <row r="28" spans="1:11" x14ac:dyDescent="0.3">
      <c r="E28" s="23" t="s">
        <v>26</v>
      </c>
      <c r="F28" s="25">
        <v>0</v>
      </c>
      <c r="G28" s="25">
        <v>0</v>
      </c>
      <c r="H28" s="44"/>
    </row>
    <row r="29" spans="1:11" x14ac:dyDescent="0.3">
      <c r="E29" s="23" t="s">
        <v>27</v>
      </c>
      <c r="F29" s="25">
        <f>F23</f>
        <v>766413.41</v>
      </c>
      <c r="G29" s="25">
        <v>766413.41</v>
      </c>
    </row>
    <row r="30" spans="1:11" x14ac:dyDescent="0.3">
      <c r="E30" s="65" t="s">
        <v>25</v>
      </c>
      <c r="F30" s="42">
        <f>SUM(F28:F29)</f>
        <v>766413.41</v>
      </c>
      <c r="G30" s="42">
        <f>SUM(G28:G29)</f>
        <v>766413.41</v>
      </c>
    </row>
    <row r="31" spans="1:11" x14ac:dyDescent="0.3">
      <c r="E31" s="41"/>
      <c r="F31" s="40"/>
      <c r="G31" s="40"/>
    </row>
    <row r="32" spans="1:11" x14ac:dyDescent="0.3">
      <c r="E32" s="66" t="s">
        <v>30</v>
      </c>
      <c r="F32" s="40">
        <f>F23</f>
        <v>766413.41</v>
      </c>
      <c r="G32" s="40">
        <f>F23</f>
        <v>766413.41</v>
      </c>
      <c r="H32" s="29">
        <f>G32-F32</f>
        <v>0</v>
      </c>
    </row>
    <row r="33" spans="5:7" x14ac:dyDescent="0.3">
      <c r="E33" s="66" t="s">
        <v>33</v>
      </c>
      <c r="F33" s="40">
        <f>F30-F32</f>
        <v>0</v>
      </c>
      <c r="G33" s="40"/>
    </row>
    <row r="34" spans="5:7" x14ac:dyDescent="0.3">
      <c r="E34" s="66" t="s">
        <v>32</v>
      </c>
      <c r="F34" s="40">
        <v>0</v>
      </c>
      <c r="G34" s="40"/>
    </row>
    <row r="35" spans="5:7" x14ac:dyDescent="0.3">
      <c r="E35" s="67" t="s">
        <v>31</v>
      </c>
      <c r="F35" s="68">
        <f>F33-F34</f>
        <v>0</v>
      </c>
      <c r="G35" s="40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topLeftCell="E1" workbookViewId="0">
      <selection activeCell="U7" sqref="U7"/>
    </sheetView>
  </sheetViews>
  <sheetFormatPr defaultRowHeight="14.4" x14ac:dyDescent="0.3"/>
  <cols>
    <col min="2" max="2" width="14.5546875" customWidth="1"/>
    <col min="3" max="3" width="11.5546875" bestFit="1" customWidth="1"/>
    <col min="5" max="5" width="25.44140625" bestFit="1" customWidth="1"/>
    <col min="6" max="9" width="11.5546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192" t="s">
        <v>0</v>
      </c>
      <c r="B1" s="193"/>
      <c r="C1" s="193"/>
      <c r="D1" s="193"/>
      <c r="E1" s="1"/>
      <c r="F1" s="2"/>
      <c r="G1" s="2"/>
      <c r="H1" s="2"/>
      <c r="I1" s="3"/>
      <c r="J1" s="2"/>
      <c r="K1" s="4"/>
      <c r="L1" s="8"/>
      <c r="M1" s="196">
        <v>45657</v>
      </c>
      <c r="N1" s="196"/>
      <c r="O1" s="196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4">
        <v>255</v>
      </c>
      <c r="B3" s="165"/>
      <c r="C3" s="166">
        <v>6880</v>
      </c>
      <c r="D3" s="167">
        <v>42614</v>
      </c>
      <c r="E3" s="167" t="s">
        <v>87</v>
      </c>
      <c r="F3" s="168">
        <v>6880</v>
      </c>
      <c r="G3" s="130">
        <v>77502.580799999996</v>
      </c>
      <c r="H3" s="130">
        <v>64499.810604480001</v>
      </c>
      <c r="I3" s="130">
        <f t="shared" ref="I3:I12" si="0">G3-H3</f>
        <v>13002.770195519995</v>
      </c>
      <c r="J3" s="169" t="s">
        <v>17</v>
      </c>
      <c r="K3" s="129">
        <v>10</v>
      </c>
      <c r="L3" s="28">
        <v>1.28525</v>
      </c>
      <c r="M3" s="24">
        <f>G3*L3</f>
        <v>99610.191973199995</v>
      </c>
      <c r="N3" s="24">
        <f t="shared" ref="N3:N12" si="1">H3*L3</f>
        <v>82898.381579407927</v>
      </c>
      <c r="O3" s="24">
        <f t="shared" ref="O3:O12" si="2">M3-N3</f>
        <v>16711.810393792068</v>
      </c>
      <c r="P3" s="25">
        <f>K3*O3*2/100</f>
        <v>3342.3620787584136</v>
      </c>
      <c r="Q3" s="25">
        <f t="shared" ref="Q3:Q12" si="3">P3+N3</f>
        <v>86240.743658166335</v>
      </c>
      <c r="R3" s="22">
        <f t="shared" ref="R3:R12" si="4">M3-Q3</f>
        <v>13369.44831503366</v>
      </c>
    </row>
    <row r="4" spans="1:18" ht="15" thickBot="1" x14ac:dyDescent="0.35">
      <c r="A4" s="20">
        <v>255</v>
      </c>
      <c r="B4" s="165" t="s">
        <v>47</v>
      </c>
      <c r="C4" s="166">
        <v>3820.33</v>
      </c>
      <c r="D4" s="167">
        <v>42620</v>
      </c>
      <c r="E4" s="167" t="s">
        <v>44</v>
      </c>
      <c r="F4" s="168">
        <v>3820.33</v>
      </c>
      <c r="G4" s="130">
        <v>43035.673620300004</v>
      </c>
      <c r="H4" s="130">
        <v>35815.461097548003</v>
      </c>
      <c r="I4" s="130">
        <f t="shared" si="0"/>
        <v>7220.212522752001</v>
      </c>
      <c r="J4" s="169" t="s">
        <v>17</v>
      </c>
      <c r="K4" s="129">
        <v>10</v>
      </c>
      <c r="L4" s="28">
        <v>1.28525</v>
      </c>
      <c r="M4" s="24">
        <f t="shared" ref="M4:M12" si="5">G4*L4</f>
        <v>55311.599520490578</v>
      </c>
      <c r="N4" s="24">
        <f t="shared" si="1"/>
        <v>46031.821375623571</v>
      </c>
      <c r="O4" s="24">
        <f t="shared" si="2"/>
        <v>9279.7781448670066</v>
      </c>
      <c r="P4" s="25">
        <f t="shared" ref="P4:P12" si="6">K4*O4*2/100</f>
        <v>1855.9556289734014</v>
      </c>
      <c r="Q4" s="25">
        <f t="shared" si="3"/>
        <v>47887.777004596974</v>
      </c>
      <c r="R4" s="22">
        <f t="shared" si="4"/>
        <v>7423.8225158936038</v>
      </c>
    </row>
    <row r="5" spans="1:18" ht="15" thickBot="1" x14ac:dyDescent="0.35">
      <c r="A5" s="74">
        <v>255</v>
      </c>
      <c r="B5" s="165" t="s">
        <v>88</v>
      </c>
      <c r="C5" s="166">
        <v>15677.97</v>
      </c>
      <c r="D5" s="167">
        <v>42620</v>
      </c>
      <c r="E5" s="167" t="s">
        <v>52</v>
      </c>
      <c r="F5" s="168">
        <v>15677.97</v>
      </c>
      <c r="G5" s="130">
        <v>176610.92103269999</v>
      </c>
      <c r="H5" s="130">
        <v>146980.49481836398</v>
      </c>
      <c r="I5" s="130">
        <f t="shared" si="0"/>
        <v>29630.42621433601</v>
      </c>
      <c r="J5" s="169" t="s">
        <v>17</v>
      </c>
      <c r="K5" s="129">
        <v>10</v>
      </c>
      <c r="L5" s="28">
        <v>1.28525</v>
      </c>
      <c r="M5" s="24">
        <f t="shared" si="5"/>
        <v>226989.18625727767</v>
      </c>
      <c r="N5" s="24">
        <f t="shared" si="1"/>
        <v>188906.68096530231</v>
      </c>
      <c r="O5" s="24">
        <f t="shared" si="2"/>
        <v>38082.505291975365</v>
      </c>
      <c r="P5" s="25">
        <f t="shared" si="6"/>
        <v>7616.5010583950734</v>
      </c>
      <c r="Q5" s="25">
        <f t="shared" si="3"/>
        <v>196523.18202369739</v>
      </c>
      <c r="R5" s="22">
        <f t="shared" si="4"/>
        <v>30466.004233580286</v>
      </c>
    </row>
    <row r="6" spans="1:18" ht="15" thickBot="1" x14ac:dyDescent="0.35">
      <c r="A6" s="74">
        <v>255</v>
      </c>
      <c r="B6" s="165" t="s">
        <v>51</v>
      </c>
      <c r="C6" s="166">
        <v>1600</v>
      </c>
      <c r="D6" s="167">
        <v>42639</v>
      </c>
      <c r="E6" s="167" t="s">
        <v>89</v>
      </c>
      <c r="F6" s="168">
        <v>1600</v>
      </c>
      <c r="G6" s="130">
        <v>18023.856</v>
      </c>
      <c r="H6" s="130">
        <v>14999.957631167999</v>
      </c>
      <c r="I6" s="130">
        <f t="shared" si="0"/>
        <v>3023.8983688320004</v>
      </c>
      <c r="J6" s="169" t="s">
        <v>17</v>
      </c>
      <c r="K6" s="129">
        <v>10</v>
      </c>
      <c r="L6" s="28">
        <v>1.28525</v>
      </c>
      <c r="M6" s="24">
        <f t="shared" si="5"/>
        <v>23165.160924</v>
      </c>
      <c r="N6" s="24">
        <f t="shared" si="1"/>
        <v>19278.695545458671</v>
      </c>
      <c r="O6" s="24">
        <f t="shared" si="2"/>
        <v>3886.4653785413284</v>
      </c>
      <c r="P6" s="25">
        <f t="shared" si="6"/>
        <v>777.29307570826563</v>
      </c>
      <c r="Q6" s="25">
        <f t="shared" si="3"/>
        <v>20055.988621166936</v>
      </c>
      <c r="R6" s="22">
        <f t="shared" si="4"/>
        <v>3109.1723028330634</v>
      </c>
    </row>
    <row r="7" spans="1:18" ht="15" thickBot="1" x14ac:dyDescent="0.35">
      <c r="A7" s="74">
        <v>255</v>
      </c>
      <c r="B7" s="165" t="s">
        <v>42</v>
      </c>
      <c r="C7" s="166">
        <v>35465</v>
      </c>
      <c r="D7" s="167">
        <v>42649</v>
      </c>
      <c r="E7" s="167" t="s">
        <v>90</v>
      </c>
      <c r="F7" s="168">
        <v>35465</v>
      </c>
      <c r="G7" s="130">
        <v>396187.67194999999</v>
      </c>
      <c r="H7" s="130">
        <v>329718.388726832</v>
      </c>
      <c r="I7" s="130">
        <f t="shared" si="0"/>
        <v>66469.283223167993</v>
      </c>
      <c r="J7" s="169" t="s">
        <v>17</v>
      </c>
      <c r="K7" s="129">
        <v>10</v>
      </c>
      <c r="L7" s="28">
        <v>1.28525</v>
      </c>
      <c r="M7" s="24">
        <f t="shared" si="5"/>
        <v>509200.2053737375</v>
      </c>
      <c r="N7" s="24">
        <f t="shared" si="1"/>
        <v>423770.55911116081</v>
      </c>
      <c r="O7" s="24">
        <f t="shared" si="2"/>
        <v>85429.646262576687</v>
      </c>
      <c r="P7" s="25">
        <f t="shared" si="6"/>
        <v>17085.929252515336</v>
      </c>
      <c r="Q7" s="25">
        <f t="shared" si="3"/>
        <v>440856.48836367612</v>
      </c>
      <c r="R7" s="22">
        <f t="shared" si="4"/>
        <v>68343.717010061373</v>
      </c>
    </row>
    <row r="8" spans="1:18" ht="15" thickBot="1" x14ac:dyDescent="0.35">
      <c r="A8" s="74">
        <v>255</v>
      </c>
      <c r="B8" s="165" t="s">
        <v>91</v>
      </c>
      <c r="C8" s="166">
        <v>4661.0200000000004</v>
      </c>
      <c r="D8" s="167">
        <v>42660</v>
      </c>
      <c r="E8" s="167" t="s">
        <v>92</v>
      </c>
      <c r="F8" s="168">
        <v>4661.0200000000004</v>
      </c>
      <c r="G8" s="130">
        <v>52069.326454600006</v>
      </c>
      <c r="H8" s="130">
        <v>43333.531838408002</v>
      </c>
      <c r="I8" s="130">
        <f t="shared" si="0"/>
        <v>8735.7946161920045</v>
      </c>
      <c r="J8" s="169" t="s">
        <v>17</v>
      </c>
      <c r="K8" s="129">
        <v>10</v>
      </c>
      <c r="L8" s="28">
        <v>1.28525</v>
      </c>
      <c r="M8" s="24">
        <f t="shared" si="5"/>
        <v>66922.101825774662</v>
      </c>
      <c r="N8" s="24">
        <f t="shared" si="1"/>
        <v>55694.421795313887</v>
      </c>
      <c r="O8" s="24">
        <f t="shared" si="2"/>
        <v>11227.680030460775</v>
      </c>
      <c r="P8" s="25">
        <f t="shared" si="6"/>
        <v>2245.5360060921548</v>
      </c>
      <c r="Q8" s="25">
        <f t="shared" si="3"/>
        <v>57939.957801406039</v>
      </c>
      <c r="R8" s="22">
        <f t="shared" si="4"/>
        <v>8982.1440243686229</v>
      </c>
    </row>
    <row r="9" spans="1:18" ht="15" thickBot="1" x14ac:dyDescent="0.35">
      <c r="A9" s="74">
        <v>255</v>
      </c>
      <c r="B9" s="165" t="s">
        <v>41</v>
      </c>
      <c r="C9" s="166">
        <v>1400</v>
      </c>
      <c r="D9" s="167">
        <v>43347</v>
      </c>
      <c r="E9" s="167" t="s">
        <v>93</v>
      </c>
      <c r="F9" s="168">
        <v>1400</v>
      </c>
      <c r="G9" s="130">
        <v>9279.7039999999997</v>
      </c>
      <c r="H9" s="130">
        <v>6847.0852746239998</v>
      </c>
      <c r="I9" s="130">
        <f t="shared" si="0"/>
        <v>2432.6187253759999</v>
      </c>
      <c r="J9" s="169" t="s">
        <v>17</v>
      </c>
      <c r="K9" s="129">
        <v>10</v>
      </c>
      <c r="L9" s="28">
        <v>1.28525</v>
      </c>
      <c r="M9" s="24">
        <f t="shared" si="5"/>
        <v>11926.739566</v>
      </c>
      <c r="N9" s="24">
        <f t="shared" si="1"/>
        <v>8800.2163492104955</v>
      </c>
      <c r="O9" s="24">
        <f t="shared" si="2"/>
        <v>3126.5232167895047</v>
      </c>
      <c r="P9" s="25">
        <f t="shared" si="6"/>
        <v>625.30464335790089</v>
      </c>
      <c r="Q9" s="25">
        <f t="shared" si="3"/>
        <v>9425.5209925683957</v>
      </c>
      <c r="R9" s="22">
        <f t="shared" si="4"/>
        <v>2501.2185734316045</v>
      </c>
    </row>
    <row r="10" spans="1:18" ht="15" thickBot="1" x14ac:dyDescent="0.35">
      <c r="A10" s="74">
        <v>255</v>
      </c>
      <c r="B10" s="165" t="s">
        <v>38</v>
      </c>
      <c r="C10" s="166">
        <v>6059.32</v>
      </c>
      <c r="D10" s="167">
        <v>43357</v>
      </c>
      <c r="E10" s="167" t="s">
        <v>94</v>
      </c>
      <c r="F10" s="168">
        <v>6059.32</v>
      </c>
      <c r="G10" s="130">
        <v>40163.354315199998</v>
      </c>
      <c r="H10" s="130">
        <v>29634.761237440001</v>
      </c>
      <c r="I10" s="130">
        <f t="shared" si="0"/>
        <v>10528.593077759997</v>
      </c>
      <c r="J10" s="169" t="s">
        <v>17</v>
      </c>
      <c r="K10" s="129">
        <v>10</v>
      </c>
      <c r="L10" s="28">
        <v>1.28525</v>
      </c>
      <c r="M10" s="24">
        <f t="shared" si="5"/>
        <v>51619.951133610797</v>
      </c>
      <c r="N10" s="24">
        <f t="shared" si="1"/>
        <v>38088.076880419765</v>
      </c>
      <c r="O10" s="24">
        <f t="shared" si="2"/>
        <v>13531.874253191032</v>
      </c>
      <c r="P10" s="25">
        <f t="shared" si="6"/>
        <v>2706.3748506382062</v>
      </c>
      <c r="Q10" s="25">
        <f t="shared" si="3"/>
        <v>40794.451731057969</v>
      </c>
      <c r="R10" s="22">
        <f t="shared" si="4"/>
        <v>10825.499402552829</v>
      </c>
    </row>
    <row r="11" spans="1:18" ht="15" thickBot="1" x14ac:dyDescent="0.35">
      <c r="A11" s="74">
        <v>255</v>
      </c>
      <c r="B11" s="165" t="s">
        <v>38</v>
      </c>
      <c r="C11" s="166">
        <v>7203.39</v>
      </c>
      <c r="D11" s="167">
        <v>44664</v>
      </c>
      <c r="E11" s="167" t="s">
        <v>94</v>
      </c>
      <c r="F11" s="168">
        <v>7203.39</v>
      </c>
      <c r="G11" s="130">
        <v>14753.335092899999</v>
      </c>
      <c r="H11" s="130">
        <v>5311.2006334440002</v>
      </c>
      <c r="I11" s="130">
        <f t="shared" si="0"/>
        <v>9442.1344594559996</v>
      </c>
      <c r="J11" s="169" t="s">
        <v>17</v>
      </c>
      <c r="K11" s="129">
        <v>10</v>
      </c>
      <c r="L11" s="28">
        <v>1.28525</v>
      </c>
      <c r="M11" s="24">
        <f t="shared" si="5"/>
        <v>18961.723928149724</v>
      </c>
      <c r="N11" s="24">
        <f t="shared" si="1"/>
        <v>6826.2206141339011</v>
      </c>
      <c r="O11" s="24">
        <f t="shared" si="2"/>
        <v>12135.503314015823</v>
      </c>
      <c r="P11" s="25">
        <f t="shared" si="6"/>
        <v>2427.1006628031646</v>
      </c>
      <c r="Q11" s="25">
        <f t="shared" si="3"/>
        <v>9253.3212769370657</v>
      </c>
      <c r="R11" s="22">
        <f t="shared" si="4"/>
        <v>9708.4026512126584</v>
      </c>
    </row>
    <row r="12" spans="1:18" ht="23.4" thickBot="1" x14ac:dyDescent="0.35">
      <c r="A12" s="74">
        <v>255</v>
      </c>
      <c r="B12" s="165" t="s">
        <v>95</v>
      </c>
      <c r="C12" s="166">
        <v>16653.330000000002</v>
      </c>
      <c r="D12" s="167">
        <v>44742</v>
      </c>
      <c r="E12" s="167" t="s">
        <v>46</v>
      </c>
      <c r="F12" s="168">
        <v>16653.330000000002</v>
      </c>
      <c r="G12" s="130">
        <v>29372.144254200004</v>
      </c>
      <c r="H12" s="130">
        <v>10573.971931512</v>
      </c>
      <c r="I12" s="130">
        <f t="shared" si="0"/>
        <v>18798.172322688006</v>
      </c>
      <c r="J12" s="169" t="s">
        <v>17</v>
      </c>
      <c r="K12" s="129">
        <v>10</v>
      </c>
      <c r="L12" s="28">
        <v>1.28525</v>
      </c>
      <c r="M12" s="24">
        <f t="shared" si="5"/>
        <v>37750.548402710556</v>
      </c>
      <c r="N12" s="24">
        <f t="shared" si="1"/>
        <v>13590.197424975799</v>
      </c>
      <c r="O12" s="24">
        <f t="shared" si="2"/>
        <v>24160.350977734757</v>
      </c>
      <c r="P12" s="25">
        <f t="shared" si="6"/>
        <v>4832.0701955469513</v>
      </c>
      <c r="Q12" s="25">
        <f t="shared" si="3"/>
        <v>18422.267620522751</v>
      </c>
      <c r="R12" s="22">
        <f t="shared" si="4"/>
        <v>19328.280782187805</v>
      </c>
    </row>
    <row r="13" spans="1:18" x14ac:dyDescent="0.3">
      <c r="A13" s="102"/>
      <c r="B13" s="56" t="s">
        <v>25</v>
      </c>
      <c r="C13" s="103">
        <f>SUM(C3:C12)</f>
        <v>99420.360000000015</v>
      </c>
      <c r="D13" s="102"/>
      <c r="E13" s="102"/>
      <c r="F13" s="103">
        <f>SUM(F3:F12)</f>
        <v>99420.360000000015</v>
      </c>
      <c r="G13" s="103">
        <f>SUM(G3:G12)</f>
        <v>856998.56751990004</v>
      </c>
      <c r="H13" s="103">
        <f>SUM(H3:H12)</f>
        <v>687714.66379382007</v>
      </c>
      <c r="I13" s="103">
        <f>SUM(I3:I12)</f>
        <v>169283.90372608</v>
      </c>
      <c r="J13" s="103"/>
      <c r="K13" s="103"/>
      <c r="L13" s="103"/>
      <c r="M13" s="103">
        <f t="shared" ref="M13:R13" si="7">SUM(M3:M12)</f>
        <v>1101457.4089049515</v>
      </c>
      <c r="N13" s="103">
        <f t="shared" si="7"/>
        <v>883885.27164100704</v>
      </c>
      <c r="O13" s="103">
        <f t="shared" si="7"/>
        <v>217572.13726394431</v>
      </c>
      <c r="P13" s="103">
        <f t="shared" si="7"/>
        <v>43514.427452788856</v>
      </c>
      <c r="Q13" s="103">
        <f t="shared" si="7"/>
        <v>927399.69909379585</v>
      </c>
      <c r="R13" s="103">
        <f t="shared" si="7"/>
        <v>174057.70981115548</v>
      </c>
    </row>
    <row r="14" spans="1:18" x14ac:dyDescent="0.3">
      <c r="M14" s="29">
        <f>M13-G13</f>
        <v>244458.84138505149</v>
      </c>
      <c r="N14" s="29">
        <f>N13-H13</f>
        <v>196170.60784718697</v>
      </c>
    </row>
    <row r="15" spans="1:18" x14ac:dyDescent="0.3">
      <c r="G15" s="29"/>
    </row>
    <row r="16" spans="1:18" ht="15" thickBot="1" x14ac:dyDescent="0.35">
      <c r="G16" s="29"/>
    </row>
    <row r="17" spans="1:18" ht="19.8" thickBot="1" x14ac:dyDescent="0.35">
      <c r="A17" s="192" t="s">
        <v>0</v>
      </c>
      <c r="B17" s="193"/>
      <c r="C17" s="193"/>
      <c r="D17" s="193"/>
      <c r="E17" s="104"/>
      <c r="F17" s="2"/>
      <c r="G17" s="194" t="s">
        <v>57</v>
      </c>
      <c r="H17" s="194"/>
      <c r="I17" s="194"/>
      <c r="J17" s="194"/>
      <c r="K17" s="195"/>
      <c r="L17" s="8"/>
      <c r="M17" s="196">
        <v>45657</v>
      </c>
      <c r="N17" s="196"/>
      <c r="O17" s="196"/>
      <c r="P17" s="5" t="s">
        <v>19</v>
      </c>
      <c r="Q17" s="6"/>
      <c r="R17" s="7"/>
    </row>
    <row r="18" spans="1:18" ht="60.6" thickBot="1" x14ac:dyDescent="0.35">
      <c r="A18" s="9" t="s">
        <v>1</v>
      </c>
      <c r="B18" s="10" t="s">
        <v>2</v>
      </c>
      <c r="C18" s="33" t="s">
        <v>3</v>
      </c>
      <c r="D18" s="11" t="s">
        <v>4</v>
      </c>
      <c r="E18" s="11" t="s">
        <v>5</v>
      </c>
      <c r="F18" s="12" t="s">
        <v>6</v>
      </c>
      <c r="G18" s="12" t="s">
        <v>15</v>
      </c>
      <c r="H18" s="12" t="s">
        <v>16</v>
      </c>
      <c r="I18" s="13" t="s">
        <v>8</v>
      </c>
      <c r="J18" s="12" t="s">
        <v>9</v>
      </c>
      <c r="K18" s="14" t="s">
        <v>10</v>
      </c>
      <c r="L18" s="18" t="s">
        <v>14</v>
      </c>
      <c r="M18" s="19" t="s">
        <v>15</v>
      </c>
      <c r="N18" s="12" t="s">
        <v>16</v>
      </c>
      <c r="O18" s="12" t="s">
        <v>18</v>
      </c>
      <c r="P18" s="15" t="s">
        <v>11</v>
      </c>
      <c r="Q18" s="16" t="s">
        <v>12</v>
      </c>
      <c r="R18" s="17" t="s">
        <v>13</v>
      </c>
    </row>
    <row r="19" spans="1:18" ht="15" thickBot="1" x14ac:dyDescent="0.35">
      <c r="A19" s="170">
        <v>255</v>
      </c>
      <c r="B19" s="165" t="s">
        <v>43</v>
      </c>
      <c r="C19" s="166">
        <v>28000</v>
      </c>
      <c r="D19" s="167">
        <v>45469</v>
      </c>
      <c r="E19" s="167" t="s">
        <v>45</v>
      </c>
      <c r="F19" s="168">
        <v>28000</v>
      </c>
      <c r="G19" s="168">
        <v>28000</v>
      </c>
      <c r="H19" s="83"/>
      <c r="I19" s="130">
        <f t="shared" ref="I19" si="8">G19-H19</f>
        <v>28000</v>
      </c>
      <c r="J19" s="81" t="s">
        <v>35</v>
      </c>
      <c r="K19" s="30">
        <v>10</v>
      </c>
      <c r="L19" s="112">
        <v>1.07558</v>
      </c>
      <c r="M19" s="24">
        <f>F19*L19</f>
        <v>30116.239999999998</v>
      </c>
      <c r="N19" s="24">
        <f>H19*L19</f>
        <v>0</v>
      </c>
      <c r="O19" s="24">
        <f>M19-N19</f>
        <v>30116.239999999998</v>
      </c>
      <c r="P19" s="25">
        <f>M19*K19*2/100</f>
        <v>6023.2479999999996</v>
      </c>
      <c r="Q19" s="25">
        <f>P19+N19</f>
        <v>6023.2479999999996</v>
      </c>
      <c r="R19" s="25">
        <f>M19-Q19</f>
        <v>24092.991999999998</v>
      </c>
    </row>
    <row r="20" spans="1:18" ht="23.4" thickBot="1" x14ac:dyDescent="0.35">
      <c r="A20" s="20">
        <v>255</v>
      </c>
      <c r="B20" s="21" t="s">
        <v>101</v>
      </c>
      <c r="C20" s="82">
        <v>7777.78</v>
      </c>
      <c r="D20" s="77">
        <v>45498</v>
      </c>
      <c r="E20" s="77" t="s">
        <v>102</v>
      </c>
      <c r="F20" s="95">
        <v>7777.78</v>
      </c>
      <c r="G20" s="95">
        <v>7777.78</v>
      </c>
      <c r="H20" s="83"/>
      <c r="I20" s="78">
        <f>G20-H20</f>
        <v>7777.78</v>
      </c>
      <c r="J20" s="81" t="s">
        <v>35</v>
      </c>
      <c r="K20" s="30">
        <v>10</v>
      </c>
      <c r="L20" s="112">
        <v>1.0550999999999999</v>
      </c>
      <c r="M20" s="24">
        <f t="shared" ref="M20:M22" si="9">F20*L20</f>
        <v>8206.3356779999995</v>
      </c>
      <c r="N20" s="24">
        <f t="shared" ref="N20:N22" si="10">H20*L20</f>
        <v>0</v>
      </c>
      <c r="O20" s="24">
        <f t="shared" ref="O20:O22" si="11">M20-N20</f>
        <v>8206.3356779999995</v>
      </c>
      <c r="P20" s="25">
        <f t="shared" ref="P20:P22" si="12">M20*K20*2/100</f>
        <v>1641.2671356000001</v>
      </c>
      <c r="Q20" s="25">
        <f t="shared" ref="Q20:Q22" si="13">P20+N20</f>
        <v>1641.2671356000001</v>
      </c>
      <c r="R20" s="25">
        <f t="shared" ref="R20:R22" si="14">M20-Q20</f>
        <v>6565.0685423999994</v>
      </c>
    </row>
    <row r="21" spans="1:18" ht="15" thickBot="1" x14ac:dyDescent="0.35">
      <c r="A21" s="20">
        <v>255</v>
      </c>
      <c r="B21" s="21"/>
      <c r="C21" s="82"/>
      <c r="D21" s="77"/>
      <c r="E21" s="77"/>
      <c r="F21" s="95"/>
      <c r="G21" s="95"/>
      <c r="H21" s="83"/>
      <c r="I21" s="78"/>
      <c r="J21" s="81"/>
      <c r="K21" s="30"/>
      <c r="L21" s="112"/>
      <c r="M21" s="24">
        <f t="shared" si="9"/>
        <v>0</v>
      </c>
      <c r="N21" s="24">
        <f t="shared" si="10"/>
        <v>0</v>
      </c>
      <c r="O21" s="24">
        <f t="shared" si="11"/>
        <v>0</v>
      </c>
      <c r="P21" s="25">
        <f t="shared" si="12"/>
        <v>0</v>
      </c>
      <c r="Q21" s="25">
        <f t="shared" si="13"/>
        <v>0</v>
      </c>
      <c r="R21" s="25">
        <f t="shared" si="14"/>
        <v>0</v>
      </c>
    </row>
    <row r="22" spans="1:18" ht="15" thickBot="1" x14ac:dyDescent="0.35">
      <c r="A22" s="20">
        <v>255</v>
      </c>
      <c r="B22" s="21"/>
      <c r="C22" s="82"/>
      <c r="D22" s="77"/>
      <c r="E22" s="77"/>
      <c r="F22" s="95"/>
      <c r="G22" s="95"/>
      <c r="H22" s="83"/>
      <c r="I22" s="78"/>
      <c r="J22" s="81"/>
      <c r="K22" s="30"/>
      <c r="L22" s="112"/>
      <c r="M22" s="24">
        <f t="shared" si="9"/>
        <v>0</v>
      </c>
      <c r="N22" s="24">
        <f t="shared" si="10"/>
        <v>0</v>
      </c>
      <c r="O22" s="24">
        <f t="shared" si="11"/>
        <v>0</v>
      </c>
      <c r="P22" s="25">
        <f t="shared" si="12"/>
        <v>0</v>
      </c>
      <c r="Q22" s="25">
        <f t="shared" si="13"/>
        <v>0</v>
      </c>
      <c r="R22" s="25">
        <f t="shared" si="14"/>
        <v>0</v>
      </c>
    </row>
    <row r="23" spans="1:18" ht="15" thickBot="1" x14ac:dyDescent="0.35">
      <c r="A23" s="20"/>
      <c r="B23" s="21"/>
      <c r="C23" s="82"/>
      <c r="D23" s="77"/>
      <c r="E23" s="77"/>
      <c r="F23" s="95"/>
      <c r="G23" s="95"/>
      <c r="H23" s="83"/>
      <c r="I23" s="78"/>
      <c r="J23" s="81"/>
      <c r="K23" s="30"/>
      <c r="L23" s="112"/>
      <c r="M23" s="24"/>
      <c r="N23" s="24"/>
      <c r="O23" s="24"/>
      <c r="P23" s="25"/>
      <c r="Q23" s="25"/>
      <c r="R23" s="25"/>
    </row>
    <row r="24" spans="1:18" x14ac:dyDescent="0.3">
      <c r="A24" s="21"/>
      <c r="B24" s="56" t="s">
        <v>25</v>
      </c>
      <c r="C24" s="85">
        <f>SUM(C19:C23)</f>
        <v>35777.78</v>
      </c>
      <c r="D24" s="85"/>
      <c r="E24" s="85">
        <f t="shared" ref="E24:J24" si="15">SUM(E19:E23)</f>
        <v>0</v>
      </c>
      <c r="F24" s="85">
        <f t="shared" si="15"/>
        <v>35777.78</v>
      </c>
      <c r="G24" s="85">
        <f t="shared" ref="G24" si="16">SUM(G19:G23)</f>
        <v>35777.78</v>
      </c>
      <c r="H24" s="85">
        <f t="shared" si="15"/>
        <v>0</v>
      </c>
      <c r="I24" s="85">
        <f t="shared" si="15"/>
        <v>35777.78</v>
      </c>
      <c r="J24" s="85">
        <f t="shared" si="15"/>
        <v>0</v>
      </c>
      <c r="K24" s="85"/>
      <c r="L24" s="85"/>
      <c r="M24" s="85">
        <f t="shared" ref="M24:R24" si="17">SUM(M19:M23)</f>
        <v>38322.575677999994</v>
      </c>
      <c r="N24" s="85">
        <f t="shared" si="17"/>
        <v>0</v>
      </c>
      <c r="O24" s="85">
        <f t="shared" si="17"/>
        <v>38322.575677999994</v>
      </c>
      <c r="P24" s="85">
        <f t="shared" si="17"/>
        <v>7664.5151355999997</v>
      </c>
      <c r="Q24" s="85">
        <f t="shared" si="17"/>
        <v>7664.5151355999997</v>
      </c>
      <c r="R24" s="85">
        <f t="shared" si="17"/>
        <v>30658.060542399999</v>
      </c>
    </row>
    <row r="25" spans="1:18" x14ac:dyDescent="0.3">
      <c r="G25" s="29"/>
      <c r="M25" s="29">
        <f>M24-G24</f>
        <v>2544.795677999995</v>
      </c>
      <c r="N25" s="29">
        <f>N24-H24</f>
        <v>0</v>
      </c>
    </row>
    <row r="27" spans="1:18" x14ac:dyDescent="0.3">
      <c r="M27" t="s">
        <v>103</v>
      </c>
      <c r="N27" s="29">
        <f>M25+M14</f>
        <v>247003.63706305149</v>
      </c>
    </row>
    <row r="28" spans="1:18" x14ac:dyDescent="0.3">
      <c r="M28" t="s">
        <v>104</v>
      </c>
      <c r="N28" s="29">
        <f>N14</f>
        <v>196170.60784718697</v>
      </c>
      <c r="P28" s="29">
        <f>M13+M24+I43</f>
        <v>1147559.0545829516</v>
      </c>
    </row>
    <row r="30" spans="1:18" ht="15" thickBot="1" x14ac:dyDescent="0.35"/>
    <row r="31" spans="1:18" x14ac:dyDescent="0.3">
      <c r="A31" s="197" t="s">
        <v>56</v>
      </c>
      <c r="B31" s="198"/>
      <c r="C31" s="198"/>
      <c r="D31" s="198"/>
      <c r="E31" s="198"/>
      <c r="F31" s="198"/>
      <c r="G31" s="198"/>
      <c r="H31" s="198"/>
      <c r="I31" s="198"/>
      <c r="J31" s="199"/>
      <c r="N31" s="29">
        <f>G13+G24+F43</f>
        <v>900555.41751990002</v>
      </c>
    </row>
    <row r="32" spans="1:18" ht="15" thickBot="1" x14ac:dyDescent="0.35">
      <c r="A32" s="200"/>
      <c r="B32" s="201"/>
      <c r="C32" s="201"/>
      <c r="D32" s="201"/>
      <c r="E32" s="201"/>
      <c r="F32" s="201"/>
      <c r="G32" s="201"/>
      <c r="H32" s="201"/>
      <c r="I32" s="201"/>
      <c r="J32" s="202"/>
    </row>
    <row r="35" spans="1:10" ht="15.6" x14ac:dyDescent="0.3">
      <c r="A35" s="131" t="s">
        <v>77</v>
      </c>
      <c r="B35" s="131"/>
      <c r="C35" s="131"/>
      <c r="D35" s="131"/>
      <c r="E35" s="131"/>
      <c r="F35" s="132"/>
      <c r="G35" s="133"/>
      <c r="H35" s="133"/>
      <c r="I35" s="134"/>
      <c r="J35" s="134"/>
    </row>
    <row r="36" spans="1:10" ht="15" customHeight="1" thickBot="1" x14ac:dyDescent="0.35">
      <c r="A36" s="131" t="s">
        <v>48</v>
      </c>
      <c r="B36" s="131"/>
      <c r="C36" s="131"/>
      <c r="D36" s="131"/>
      <c r="E36" s="131"/>
      <c r="F36" s="132"/>
      <c r="G36" s="133"/>
      <c r="H36" s="133"/>
      <c r="I36" s="134"/>
      <c r="J36" s="134"/>
    </row>
    <row r="37" spans="1:10" ht="15" thickBot="1" x14ac:dyDescent="0.35">
      <c r="A37" s="213" t="s">
        <v>0</v>
      </c>
      <c r="B37" s="214"/>
      <c r="C37" s="214"/>
      <c r="D37" s="214"/>
      <c r="E37" s="135"/>
      <c r="F37" s="136"/>
      <c r="G37" s="136"/>
      <c r="H37" s="137"/>
      <c r="I37" s="215"/>
      <c r="J37" s="216"/>
    </row>
    <row r="38" spans="1:10" ht="24.6" thickBot="1" x14ac:dyDescent="0.35">
      <c r="A38" s="138" t="s">
        <v>1</v>
      </c>
      <c r="B38" s="139" t="s">
        <v>20</v>
      </c>
      <c r="C38" s="139" t="s">
        <v>3</v>
      </c>
      <c r="D38" s="140" t="s">
        <v>4</v>
      </c>
      <c r="E38" s="140" t="s">
        <v>5</v>
      </c>
      <c r="F38" s="141" t="s">
        <v>6</v>
      </c>
      <c r="G38" s="142" t="s">
        <v>9</v>
      </c>
      <c r="H38" s="143" t="s">
        <v>10</v>
      </c>
      <c r="I38" s="144" t="s">
        <v>12</v>
      </c>
      <c r="J38" s="144" t="s">
        <v>13</v>
      </c>
    </row>
    <row r="39" spans="1:10" x14ac:dyDescent="0.3">
      <c r="A39" s="127">
        <v>255</v>
      </c>
      <c r="B39" s="128" t="s">
        <v>40</v>
      </c>
      <c r="C39" s="25">
        <v>1812.97</v>
      </c>
      <c r="D39" s="23">
        <v>41782</v>
      </c>
      <c r="E39" s="23" t="s">
        <v>50</v>
      </c>
      <c r="F39" s="84">
        <v>1812.97</v>
      </c>
      <c r="G39" s="46" t="s">
        <v>17</v>
      </c>
      <c r="H39" s="129">
        <v>20</v>
      </c>
      <c r="I39" s="130">
        <v>1812.97</v>
      </c>
      <c r="J39" s="130">
        <f t="shared" ref="J39:J42" si="18">F39-I39</f>
        <v>0</v>
      </c>
    </row>
    <row r="40" spans="1:10" x14ac:dyDescent="0.3">
      <c r="A40" s="127">
        <v>255</v>
      </c>
      <c r="B40" s="128" t="s">
        <v>49</v>
      </c>
      <c r="C40" s="25">
        <v>3000</v>
      </c>
      <c r="D40" s="23">
        <v>41863</v>
      </c>
      <c r="E40" s="23" t="s">
        <v>85</v>
      </c>
      <c r="F40" s="84">
        <v>3000</v>
      </c>
      <c r="G40" s="46" t="s">
        <v>17</v>
      </c>
      <c r="H40" s="129">
        <v>10</v>
      </c>
      <c r="I40" s="130">
        <v>3000</v>
      </c>
      <c r="J40" s="130">
        <f t="shared" si="18"/>
        <v>0</v>
      </c>
    </row>
    <row r="41" spans="1:10" x14ac:dyDescent="0.3">
      <c r="A41" s="127">
        <v>255</v>
      </c>
      <c r="B41" s="128" t="s">
        <v>39</v>
      </c>
      <c r="C41" s="25">
        <v>716.1</v>
      </c>
      <c r="D41" s="23">
        <v>41946</v>
      </c>
      <c r="E41" s="23" t="s">
        <v>86</v>
      </c>
      <c r="F41" s="84">
        <v>716.1</v>
      </c>
      <c r="G41" s="46" t="s">
        <v>17</v>
      </c>
      <c r="H41" s="129">
        <v>10</v>
      </c>
      <c r="I41" s="130">
        <v>716.1</v>
      </c>
      <c r="J41" s="130">
        <f t="shared" si="18"/>
        <v>0</v>
      </c>
    </row>
    <row r="42" spans="1:10" ht="15" thickBot="1" x14ac:dyDescent="0.35">
      <c r="A42" s="127">
        <v>255</v>
      </c>
      <c r="B42" s="128" t="s">
        <v>39</v>
      </c>
      <c r="C42" s="25">
        <v>2250</v>
      </c>
      <c r="D42" s="23">
        <v>41946</v>
      </c>
      <c r="E42" s="23" t="s">
        <v>86</v>
      </c>
      <c r="F42" s="84">
        <v>2250</v>
      </c>
      <c r="G42" s="46" t="s">
        <v>17</v>
      </c>
      <c r="H42" s="129">
        <v>10</v>
      </c>
      <c r="I42" s="130">
        <v>2250</v>
      </c>
      <c r="J42" s="130">
        <f t="shared" si="18"/>
        <v>0</v>
      </c>
    </row>
    <row r="43" spans="1:10" ht="15" thickBot="1" x14ac:dyDescent="0.35">
      <c r="A43" s="153"/>
      <c r="B43" s="154" t="s">
        <v>25</v>
      </c>
      <c r="C43" s="155">
        <f>SUM(C39:C42)</f>
        <v>7779.0700000000006</v>
      </c>
      <c r="D43" s="154"/>
      <c r="E43" s="154"/>
      <c r="F43" s="155">
        <f>SUM(F39:F42)</f>
        <v>7779.0700000000006</v>
      </c>
      <c r="G43" s="155"/>
      <c r="H43" s="156"/>
      <c r="I43" s="157">
        <f>SUM(I39:I42)</f>
        <v>7779.0700000000006</v>
      </c>
      <c r="J43" s="157">
        <f>SUM(J39:J42)</f>
        <v>0</v>
      </c>
    </row>
    <row r="44" spans="1:10" x14ac:dyDescent="0.3">
      <c r="A44" s="134"/>
      <c r="B44" s="134"/>
      <c r="C44" s="134"/>
      <c r="D44" s="134"/>
      <c r="E44" s="134"/>
      <c r="F44" s="134"/>
      <c r="G44" s="134"/>
      <c r="H44" s="134"/>
      <c r="I44" s="134"/>
      <c r="J44" s="134"/>
    </row>
    <row r="45" spans="1:10" x14ac:dyDescent="0.3">
      <c r="E45" s="44"/>
      <c r="F45" s="44"/>
      <c r="G45" s="44"/>
      <c r="H45" s="44"/>
    </row>
    <row r="46" spans="1:10" x14ac:dyDescent="0.3">
      <c r="E46" s="23"/>
      <c r="F46" s="42" t="s">
        <v>29</v>
      </c>
      <c r="G46" s="42" t="s">
        <v>28</v>
      </c>
      <c r="H46" s="44"/>
    </row>
    <row r="47" spans="1:10" x14ac:dyDescent="0.3">
      <c r="E47" s="23" t="s">
        <v>26</v>
      </c>
      <c r="F47" s="25">
        <f>G13</f>
        <v>856998.56751990004</v>
      </c>
      <c r="G47" s="25">
        <f>H13</f>
        <v>687714.66379382007</v>
      </c>
      <c r="H47" s="44"/>
    </row>
    <row r="48" spans="1:10" x14ac:dyDescent="0.3">
      <c r="E48" s="23" t="s">
        <v>27</v>
      </c>
      <c r="F48" s="25">
        <f>F43</f>
        <v>7779.0700000000006</v>
      </c>
      <c r="G48" s="25">
        <f>I43</f>
        <v>7779.0700000000006</v>
      </c>
    </row>
    <row r="49" spans="5:8" x14ac:dyDescent="0.3">
      <c r="E49" s="23" t="s">
        <v>59</v>
      </c>
      <c r="F49" s="25">
        <f>M24</f>
        <v>38322.575677999994</v>
      </c>
      <c r="G49" s="25">
        <f>Q24</f>
        <v>7664.5151355999997</v>
      </c>
    </row>
    <row r="50" spans="5:8" x14ac:dyDescent="0.3">
      <c r="E50" s="65" t="s">
        <v>25</v>
      </c>
      <c r="F50" s="42">
        <f>SUM(F47:F49)</f>
        <v>903100.21319789998</v>
      </c>
      <c r="G50" s="42">
        <f>SUM(G47:G49)</f>
        <v>703158.24892942002</v>
      </c>
    </row>
    <row r="51" spans="5:8" x14ac:dyDescent="0.3">
      <c r="E51" s="41"/>
      <c r="F51" s="40"/>
      <c r="G51" s="40"/>
    </row>
    <row r="52" spans="5:8" x14ac:dyDescent="0.3">
      <c r="E52" s="66" t="s">
        <v>30</v>
      </c>
      <c r="F52" s="40">
        <f>F43+F24+F13</f>
        <v>142977.21000000002</v>
      </c>
      <c r="G52" s="40">
        <v>135199.43</v>
      </c>
      <c r="H52" s="29">
        <f>F52-G52</f>
        <v>7777.7800000000279</v>
      </c>
    </row>
    <row r="53" spans="5:8" x14ac:dyDescent="0.3">
      <c r="E53" s="66" t="s">
        <v>33</v>
      </c>
      <c r="F53" s="40">
        <f>F50-F52</f>
        <v>760123.00319790002</v>
      </c>
      <c r="G53" s="40"/>
    </row>
    <row r="54" spans="5:8" x14ac:dyDescent="0.3">
      <c r="E54" s="66" t="s">
        <v>32</v>
      </c>
      <c r="F54" s="40">
        <v>0</v>
      </c>
      <c r="G54" s="40"/>
    </row>
    <row r="55" spans="5:8" x14ac:dyDescent="0.3">
      <c r="E55" s="67" t="s">
        <v>31</v>
      </c>
      <c r="F55" s="68">
        <f>F53-F54</f>
        <v>760123.00319790002</v>
      </c>
      <c r="G55" s="40"/>
    </row>
  </sheetData>
  <mergeCells count="8">
    <mergeCell ref="A37:D37"/>
    <mergeCell ref="I37:J37"/>
    <mergeCell ref="A1:D1"/>
    <mergeCell ref="A31:J32"/>
    <mergeCell ref="M1:O1"/>
    <mergeCell ref="A17:D17"/>
    <mergeCell ref="G17:K17"/>
    <mergeCell ref="M17:O17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M8" sqref="M8"/>
    </sheetView>
  </sheetViews>
  <sheetFormatPr defaultRowHeight="14.4" x14ac:dyDescent="0.3"/>
  <cols>
    <col min="2" max="2" width="11.77734375" customWidth="1"/>
    <col min="7" max="7" width="10.109375" bestFit="1" customWidth="1"/>
    <col min="9" max="9" width="10.109375" bestFit="1" customWidth="1"/>
    <col min="13" max="13" width="12.44140625" bestFit="1" customWidth="1"/>
    <col min="14" max="14" width="10" bestFit="1" customWidth="1"/>
    <col min="15" max="15" width="10.109375" bestFit="1" customWidth="1"/>
    <col min="18" max="18" width="10.109375" bestFit="1" customWidth="1"/>
  </cols>
  <sheetData>
    <row r="1" spans="1:18" ht="19.8" thickBot="1" x14ac:dyDescent="0.35">
      <c r="A1" s="192" t="s">
        <v>0</v>
      </c>
      <c r="B1" s="193"/>
      <c r="C1" s="193"/>
      <c r="D1" s="193"/>
      <c r="E1" s="171"/>
      <c r="F1" s="2"/>
      <c r="G1" s="2"/>
      <c r="H1" s="2"/>
      <c r="I1" s="3"/>
      <c r="J1" s="2"/>
      <c r="K1" s="4"/>
      <c r="L1" s="8"/>
      <c r="M1" s="196">
        <v>45657</v>
      </c>
      <c r="N1" s="196"/>
      <c r="O1" s="196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34.799999999999997" customHeight="1" thickBot="1" x14ac:dyDescent="0.35">
      <c r="A3" s="74">
        <v>264</v>
      </c>
      <c r="B3" s="165" t="s">
        <v>105</v>
      </c>
      <c r="C3" s="166">
        <v>21474.57</v>
      </c>
      <c r="D3" s="167"/>
      <c r="E3" s="167"/>
      <c r="F3" s="166">
        <v>21474.57</v>
      </c>
      <c r="G3" s="130">
        <v>241909.1</v>
      </c>
      <c r="H3" s="130">
        <v>0</v>
      </c>
      <c r="I3" s="130">
        <f t="shared" ref="I3:I7" si="0">G3-H3</f>
        <v>241909.1</v>
      </c>
      <c r="J3" s="169" t="s">
        <v>17</v>
      </c>
      <c r="K3" s="129">
        <v>10</v>
      </c>
      <c r="L3" s="28">
        <v>1.28525</v>
      </c>
      <c r="M3" s="24">
        <f>G3*L3</f>
        <v>310913.67077500001</v>
      </c>
      <c r="N3" s="24">
        <f t="shared" ref="N3:N7" si="1">H3*L3</f>
        <v>0</v>
      </c>
      <c r="O3" s="24">
        <f t="shared" ref="O3:O7" si="2">M3-N3</f>
        <v>310913.67077500001</v>
      </c>
      <c r="P3" s="25">
        <v>0</v>
      </c>
      <c r="Q3" s="25">
        <f t="shared" ref="Q3:Q7" si="3">P3+N3</f>
        <v>0</v>
      </c>
      <c r="R3" s="22">
        <f t="shared" ref="R3:R7" si="4">M3-Q3</f>
        <v>310913.67077500001</v>
      </c>
    </row>
    <row r="4" spans="1:18" ht="23.4" customHeight="1" thickBot="1" x14ac:dyDescent="0.35">
      <c r="A4" s="74">
        <v>264</v>
      </c>
      <c r="B4" s="165" t="s">
        <v>106</v>
      </c>
      <c r="C4" s="166">
        <v>9160</v>
      </c>
      <c r="D4" s="167"/>
      <c r="E4" s="167"/>
      <c r="F4" s="166">
        <v>9160</v>
      </c>
      <c r="G4" s="130">
        <v>102328.47</v>
      </c>
      <c r="H4" s="130">
        <v>0</v>
      </c>
      <c r="I4" s="130">
        <f t="shared" si="0"/>
        <v>102328.47</v>
      </c>
      <c r="J4" s="169" t="s">
        <v>17</v>
      </c>
      <c r="K4" s="129">
        <v>10</v>
      </c>
      <c r="L4" s="28">
        <v>1.28525</v>
      </c>
      <c r="M4" s="24">
        <f t="shared" ref="M4:M7" si="5">G4*L4</f>
        <v>131517.66606749999</v>
      </c>
      <c r="N4" s="24">
        <f t="shared" si="1"/>
        <v>0</v>
      </c>
      <c r="O4" s="24">
        <f t="shared" si="2"/>
        <v>131517.66606749999</v>
      </c>
      <c r="P4" s="25">
        <v>0</v>
      </c>
      <c r="Q4" s="25">
        <f t="shared" si="3"/>
        <v>0</v>
      </c>
      <c r="R4" s="22">
        <f t="shared" si="4"/>
        <v>131517.66606749999</v>
      </c>
    </row>
    <row r="5" spans="1:18" ht="34.799999999999997" customHeight="1" thickBot="1" x14ac:dyDescent="0.35">
      <c r="A5" s="74">
        <v>264</v>
      </c>
      <c r="B5" s="165" t="s">
        <v>107</v>
      </c>
      <c r="C5" s="166">
        <v>2212</v>
      </c>
      <c r="D5" s="167"/>
      <c r="E5" s="167"/>
      <c r="F5" s="166">
        <v>2212</v>
      </c>
      <c r="G5" s="130">
        <v>14661.93</v>
      </c>
      <c r="H5" s="130">
        <v>0</v>
      </c>
      <c r="I5" s="130">
        <f t="shared" si="0"/>
        <v>14661.93</v>
      </c>
      <c r="J5" s="169" t="s">
        <v>17</v>
      </c>
      <c r="K5" s="129">
        <v>10</v>
      </c>
      <c r="L5" s="28">
        <v>1.28525</v>
      </c>
      <c r="M5" s="24">
        <f t="shared" si="5"/>
        <v>18844.245532500001</v>
      </c>
      <c r="N5" s="24">
        <f t="shared" si="1"/>
        <v>0</v>
      </c>
      <c r="O5" s="24">
        <f t="shared" si="2"/>
        <v>18844.245532500001</v>
      </c>
      <c r="P5" s="25">
        <v>0</v>
      </c>
      <c r="Q5" s="25">
        <f t="shared" si="3"/>
        <v>0</v>
      </c>
      <c r="R5" s="22">
        <f t="shared" si="4"/>
        <v>18844.245532500001</v>
      </c>
    </row>
    <row r="6" spans="1:18" ht="23.4" customHeight="1" thickBot="1" x14ac:dyDescent="0.35">
      <c r="A6" s="74">
        <v>264</v>
      </c>
      <c r="B6" s="165" t="s">
        <v>108</v>
      </c>
      <c r="C6" s="166">
        <v>11698</v>
      </c>
      <c r="D6" s="167"/>
      <c r="E6" s="167"/>
      <c r="F6" s="166">
        <v>11698</v>
      </c>
      <c r="G6" s="130">
        <v>76839.72</v>
      </c>
      <c r="H6" s="130">
        <v>0</v>
      </c>
      <c r="I6" s="130">
        <f t="shared" si="0"/>
        <v>76839.72</v>
      </c>
      <c r="J6" s="169" t="s">
        <v>17</v>
      </c>
      <c r="K6" s="129">
        <v>10</v>
      </c>
      <c r="L6" s="28">
        <v>1.28525</v>
      </c>
      <c r="M6" s="24">
        <f t="shared" si="5"/>
        <v>98758.25013</v>
      </c>
      <c r="N6" s="24">
        <f t="shared" si="1"/>
        <v>0</v>
      </c>
      <c r="O6" s="24">
        <f t="shared" si="2"/>
        <v>98758.25013</v>
      </c>
      <c r="P6" s="25">
        <v>0</v>
      </c>
      <c r="Q6" s="25">
        <f t="shared" si="3"/>
        <v>0</v>
      </c>
      <c r="R6" s="22">
        <f t="shared" si="4"/>
        <v>98758.25013</v>
      </c>
    </row>
    <row r="7" spans="1:18" ht="34.799999999999997" customHeight="1" thickBot="1" x14ac:dyDescent="0.35">
      <c r="A7" s="74">
        <v>264</v>
      </c>
      <c r="B7" s="165" t="s">
        <v>109</v>
      </c>
      <c r="C7" s="166">
        <v>1000</v>
      </c>
      <c r="D7" s="167"/>
      <c r="E7" s="167"/>
      <c r="F7" s="166">
        <v>1000</v>
      </c>
      <c r="G7" s="130">
        <v>6739.15</v>
      </c>
      <c r="H7" s="130">
        <v>0</v>
      </c>
      <c r="I7" s="130">
        <f t="shared" si="0"/>
        <v>6739.15</v>
      </c>
      <c r="J7" s="169" t="s">
        <v>17</v>
      </c>
      <c r="K7" s="129">
        <v>10</v>
      </c>
      <c r="L7" s="28">
        <v>1.28525</v>
      </c>
      <c r="M7" s="24">
        <f t="shared" si="5"/>
        <v>8661.4925375000003</v>
      </c>
      <c r="N7" s="24">
        <f t="shared" si="1"/>
        <v>0</v>
      </c>
      <c r="O7" s="24">
        <f t="shared" si="2"/>
        <v>8661.4925375000003</v>
      </c>
      <c r="P7" s="25">
        <v>0</v>
      </c>
      <c r="Q7" s="25">
        <f t="shared" si="3"/>
        <v>0</v>
      </c>
      <c r="R7" s="22">
        <f t="shared" si="4"/>
        <v>8661.4925375000003</v>
      </c>
    </row>
    <row r="8" spans="1:18" x14ac:dyDescent="0.3">
      <c r="A8" s="102"/>
      <c r="B8" s="56" t="s">
        <v>25</v>
      </c>
      <c r="C8" s="103">
        <f>SUM(C3:C7)</f>
        <v>45544.57</v>
      </c>
      <c r="D8" s="102"/>
      <c r="E8" s="102"/>
      <c r="F8" s="103">
        <f>SUM(F3:F7)</f>
        <v>45544.57</v>
      </c>
      <c r="G8" s="103">
        <f>SUM(G3:G7)</f>
        <v>442478.37</v>
      </c>
      <c r="H8" s="103">
        <f>SUM(H3:H7)</f>
        <v>0</v>
      </c>
      <c r="I8" s="103">
        <f>SUM(I3:I7)</f>
        <v>442478.37</v>
      </c>
      <c r="J8" s="103"/>
      <c r="K8" s="103"/>
      <c r="L8" s="103"/>
      <c r="M8" s="103">
        <f t="shared" ref="M8:R8" si="6">SUM(M3:M7)</f>
        <v>568695.32504250004</v>
      </c>
      <c r="N8" s="103">
        <f t="shared" si="6"/>
        <v>0</v>
      </c>
      <c r="O8" s="103">
        <f t="shared" si="6"/>
        <v>568695.32504250004</v>
      </c>
      <c r="P8" s="103">
        <f t="shared" si="6"/>
        <v>0</v>
      </c>
      <c r="Q8" s="103">
        <f t="shared" si="6"/>
        <v>0</v>
      </c>
      <c r="R8" s="103">
        <f t="shared" si="6"/>
        <v>568695.32504250004</v>
      </c>
    </row>
    <row r="9" spans="1:18" x14ac:dyDescent="0.3">
      <c r="M9" s="29">
        <f>M8-G8</f>
        <v>126216.95504250005</v>
      </c>
      <c r="N9" s="29">
        <f>N8-H8</f>
        <v>0</v>
      </c>
    </row>
    <row r="10" spans="1:18" x14ac:dyDescent="0.3">
      <c r="G10" s="29"/>
    </row>
    <row r="11" spans="1:18" ht="15" thickBot="1" x14ac:dyDescent="0.35">
      <c r="G11" s="29"/>
    </row>
    <row r="12" spans="1:18" ht="19.8" thickBot="1" x14ac:dyDescent="0.35">
      <c r="A12" s="192" t="s">
        <v>0</v>
      </c>
      <c r="B12" s="193"/>
      <c r="C12" s="193"/>
      <c r="D12" s="193"/>
      <c r="E12" s="171"/>
      <c r="F12" s="2"/>
      <c r="G12" s="194" t="s">
        <v>57</v>
      </c>
      <c r="H12" s="194"/>
      <c r="I12" s="194"/>
      <c r="J12" s="194"/>
      <c r="K12" s="195"/>
      <c r="L12" s="8"/>
      <c r="M12" s="196">
        <v>45657</v>
      </c>
      <c r="N12" s="196"/>
      <c r="O12" s="196"/>
      <c r="P12" s="5" t="s">
        <v>19</v>
      </c>
      <c r="Q12" s="6"/>
      <c r="R12" s="7"/>
    </row>
    <row r="13" spans="1:18" ht="72.599999999999994" thickBot="1" x14ac:dyDescent="0.35">
      <c r="A13" s="9" t="s">
        <v>1</v>
      </c>
      <c r="B13" s="10" t="s">
        <v>2</v>
      </c>
      <c r="C13" s="33" t="s">
        <v>3</v>
      </c>
      <c r="D13" s="11" t="s">
        <v>4</v>
      </c>
      <c r="E13" s="11" t="s">
        <v>5</v>
      </c>
      <c r="F13" s="12" t="s">
        <v>6</v>
      </c>
      <c r="G13" s="12" t="s">
        <v>15</v>
      </c>
      <c r="H13" s="12" t="s">
        <v>16</v>
      </c>
      <c r="I13" s="13" t="s">
        <v>8</v>
      </c>
      <c r="J13" s="12" t="s">
        <v>9</v>
      </c>
      <c r="K13" s="14" t="s">
        <v>10</v>
      </c>
      <c r="L13" s="18" t="s">
        <v>14</v>
      </c>
      <c r="M13" s="19" t="s">
        <v>15</v>
      </c>
      <c r="N13" s="12" t="s">
        <v>16</v>
      </c>
      <c r="O13" s="12" t="s">
        <v>18</v>
      </c>
      <c r="P13" s="15" t="s">
        <v>11</v>
      </c>
      <c r="Q13" s="16" t="s">
        <v>12</v>
      </c>
      <c r="R13" s="17" t="s">
        <v>13</v>
      </c>
    </row>
    <row r="14" spans="1:18" ht="15" thickBot="1" x14ac:dyDescent="0.35">
      <c r="A14" s="170">
        <v>255</v>
      </c>
      <c r="B14" s="165"/>
      <c r="C14" s="166"/>
      <c r="D14" s="167"/>
      <c r="E14" s="167"/>
      <c r="F14" s="168"/>
      <c r="G14" s="168"/>
      <c r="H14" s="83"/>
      <c r="I14" s="130"/>
      <c r="J14" s="81" t="s">
        <v>35</v>
      </c>
      <c r="K14" s="30">
        <v>10</v>
      </c>
      <c r="L14" s="112"/>
      <c r="M14" s="24">
        <f>F14*L14</f>
        <v>0</v>
      </c>
      <c r="N14" s="24">
        <f>H14*L14</f>
        <v>0</v>
      </c>
      <c r="O14" s="24">
        <f>M14-N14</f>
        <v>0</v>
      </c>
      <c r="P14" s="25">
        <f>M14*K14*2/100</f>
        <v>0</v>
      </c>
      <c r="Q14" s="25">
        <f>P14+N14</f>
        <v>0</v>
      </c>
      <c r="R14" s="25">
        <f>M14-Q14</f>
        <v>0</v>
      </c>
    </row>
    <row r="15" spans="1:18" ht="15" thickBot="1" x14ac:dyDescent="0.35">
      <c r="A15" s="20">
        <v>255</v>
      </c>
      <c r="B15" s="21"/>
      <c r="C15" s="82"/>
      <c r="D15" s="77"/>
      <c r="E15" s="77"/>
      <c r="F15" s="95"/>
      <c r="G15" s="95"/>
      <c r="H15" s="83"/>
      <c r="I15" s="78"/>
      <c r="J15" s="81" t="s">
        <v>35</v>
      </c>
      <c r="K15" s="30">
        <v>10</v>
      </c>
      <c r="L15" s="112"/>
      <c r="M15" s="24">
        <f t="shared" ref="M15:M17" si="7">F15*L15</f>
        <v>0</v>
      </c>
      <c r="N15" s="24">
        <f t="shared" ref="N15:N17" si="8">H15*L15</f>
        <v>0</v>
      </c>
      <c r="O15" s="24">
        <f t="shared" ref="O15:O17" si="9">M15-N15</f>
        <v>0</v>
      </c>
      <c r="P15" s="25">
        <f t="shared" ref="P15:P17" si="10">M15*K15*2/100</f>
        <v>0</v>
      </c>
      <c r="Q15" s="25">
        <f t="shared" ref="Q15:Q17" si="11">P15+N15</f>
        <v>0</v>
      </c>
      <c r="R15" s="25">
        <f t="shared" ref="R15:R17" si="12">M15-Q15</f>
        <v>0</v>
      </c>
    </row>
    <row r="16" spans="1:18" ht="15" thickBot="1" x14ac:dyDescent="0.35">
      <c r="A16" s="20">
        <v>255</v>
      </c>
      <c r="B16" s="21"/>
      <c r="C16" s="82"/>
      <c r="D16" s="77"/>
      <c r="E16" s="77"/>
      <c r="F16" s="95"/>
      <c r="G16" s="95"/>
      <c r="H16" s="83"/>
      <c r="I16" s="78"/>
      <c r="J16" s="81"/>
      <c r="K16" s="30"/>
      <c r="L16" s="112"/>
      <c r="M16" s="24">
        <f t="shared" si="7"/>
        <v>0</v>
      </c>
      <c r="N16" s="24">
        <f t="shared" si="8"/>
        <v>0</v>
      </c>
      <c r="O16" s="24">
        <f t="shared" si="9"/>
        <v>0</v>
      </c>
      <c r="P16" s="25">
        <f t="shared" si="10"/>
        <v>0</v>
      </c>
      <c r="Q16" s="25">
        <f t="shared" si="11"/>
        <v>0</v>
      </c>
      <c r="R16" s="25">
        <f t="shared" si="12"/>
        <v>0</v>
      </c>
    </row>
    <row r="17" spans="1:18" ht="15" thickBot="1" x14ac:dyDescent="0.35">
      <c r="A17" s="20">
        <v>255</v>
      </c>
      <c r="B17" s="21"/>
      <c r="C17" s="82"/>
      <c r="D17" s="77"/>
      <c r="E17" s="77"/>
      <c r="F17" s="95"/>
      <c r="G17" s="95"/>
      <c r="H17" s="83"/>
      <c r="I17" s="78"/>
      <c r="J17" s="81"/>
      <c r="K17" s="30"/>
      <c r="L17" s="112"/>
      <c r="M17" s="24">
        <f t="shared" si="7"/>
        <v>0</v>
      </c>
      <c r="N17" s="24">
        <f t="shared" si="8"/>
        <v>0</v>
      </c>
      <c r="O17" s="24">
        <f t="shared" si="9"/>
        <v>0</v>
      </c>
      <c r="P17" s="25">
        <f t="shared" si="10"/>
        <v>0</v>
      </c>
      <c r="Q17" s="25">
        <f t="shared" si="11"/>
        <v>0</v>
      </c>
      <c r="R17" s="25">
        <f t="shared" si="12"/>
        <v>0</v>
      </c>
    </row>
    <row r="18" spans="1:18" ht="15" thickBot="1" x14ac:dyDescent="0.35">
      <c r="A18" s="20"/>
      <c r="B18" s="21"/>
      <c r="C18" s="82"/>
      <c r="D18" s="77"/>
      <c r="E18" s="77"/>
      <c r="F18" s="95"/>
      <c r="G18" s="95"/>
      <c r="H18" s="83"/>
      <c r="I18" s="78"/>
      <c r="J18" s="81"/>
      <c r="K18" s="30"/>
      <c r="L18" s="112"/>
      <c r="M18" s="24"/>
      <c r="N18" s="24"/>
      <c r="O18" s="24"/>
      <c r="P18" s="25"/>
      <c r="Q18" s="25"/>
      <c r="R18" s="25"/>
    </row>
    <row r="19" spans="1:18" x14ac:dyDescent="0.3">
      <c r="A19" s="21"/>
      <c r="B19" s="56" t="s">
        <v>25</v>
      </c>
      <c r="C19" s="85">
        <f>SUM(C14:C18)</f>
        <v>0</v>
      </c>
      <c r="D19" s="85"/>
      <c r="E19" s="85">
        <f t="shared" ref="E19:J19" si="13">SUM(E14:E18)</f>
        <v>0</v>
      </c>
      <c r="F19" s="85">
        <f t="shared" si="13"/>
        <v>0</v>
      </c>
      <c r="G19" s="85">
        <f t="shared" si="13"/>
        <v>0</v>
      </c>
      <c r="H19" s="85">
        <f t="shared" si="13"/>
        <v>0</v>
      </c>
      <c r="I19" s="85">
        <f t="shared" si="13"/>
        <v>0</v>
      </c>
      <c r="J19" s="85">
        <f t="shared" si="13"/>
        <v>0</v>
      </c>
      <c r="K19" s="85"/>
      <c r="L19" s="85"/>
      <c r="M19" s="85">
        <f t="shared" ref="M19:R19" si="14">SUM(M14:M18)</f>
        <v>0</v>
      </c>
      <c r="N19" s="85">
        <f t="shared" si="14"/>
        <v>0</v>
      </c>
      <c r="O19" s="85">
        <f t="shared" si="14"/>
        <v>0</v>
      </c>
      <c r="P19" s="85">
        <f t="shared" si="14"/>
        <v>0</v>
      </c>
      <c r="Q19" s="85">
        <f t="shared" si="14"/>
        <v>0</v>
      </c>
      <c r="R19" s="85">
        <f t="shared" si="14"/>
        <v>0</v>
      </c>
    </row>
    <row r="20" spans="1:18" x14ac:dyDescent="0.3">
      <c r="G20" s="29"/>
      <c r="M20" s="29">
        <f>M19-G19</f>
        <v>0</v>
      </c>
      <c r="N20" s="29">
        <f>N19-H19</f>
        <v>0</v>
      </c>
    </row>
    <row r="22" spans="1:18" x14ac:dyDescent="0.3">
      <c r="I22" s="29">
        <f>I19+I8</f>
        <v>442478.37</v>
      </c>
      <c r="M22" t="s">
        <v>103</v>
      </c>
      <c r="N22" s="29">
        <f>M20+M9</f>
        <v>126216.95504250005</v>
      </c>
    </row>
    <row r="23" spans="1:18" x14ac:dyDescent="0.3">
      <c r="M23" t="s">
        <v>104</v>
      </c>
      <c r="N23" s="29">
        <f>N9</f>
        <v>0</v>
      </c>
    </row>
  </sheetData>
  <mergeCells count="5">
    <mergeCell ref="A1:D1"/>
    <mergeCell ref="M1:O1"/>
    <mergeCell ref="A12:D12"/>
    <mergeCell ref="G12:K12"/>
    <mergeCell ref="M12:O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53</v>
      </c>
      <c r="C1" t="s">
        <v>54</v>
      </c>
      <c r="D1" t="s">
        <v>55</v>
      </c>
      <c r="E1" t="s">
        <v>25</v>
      </c>
      <c r="F1" t="s">
        <v>31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9" t="s">
        <v>25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69" t="s">
        <v>25</v>
      </c>
      <c r="B10" s="96">
        <f>C8+D8</f>
        <v>0</v>
      </c>
    </row>
    <row r="11" spans="1:15" ht="15" thickBot="1" x14ac:dyDescent="0.35">
      <c r="A11" s="69"/>
      <c r="B11" s="96"/>
    </row>
    <row r="12" spans="1:15" x14ac:dyDescent="0.3">
      <c r="A12" s="217" t="s">
        <v>62</v>
      </c>
      <c r="B12" s="218"/>
      <c r="C12" s="218"/>
      <c r="D12" s="218"/>
      <c r="E12" s="218"/>
      <c r="F12" s="220" t="s">
        <v>64</v>
      </c>
      <c r="G12" s="220"/>
      <c r="H12" s="220"/>
      <c r="I12" s="220"/>
      <c r="J12" s="220"/>
      <c r="K12" s="220"/>
      <c r="L12" s="220" t="s">
        <v>69</v>
      </c>
      <c r="M12" s="220"/>
    </row>
    <row r="13" spans="1:15" x14ac:dyDescent="0.3">
      <c r="A13" s="102"/>
      <c r="B13" s="102" t="s">
        <v>60</v>
      </c>
      <c r="C13" s="102" t="s">
        <v>61</v>
      </c>
      <c r="D13" s="102" t="s">
        <v>31</v>
      </c>
      <c r="E13" s="102"/>
      <c r="F13" s="102" t="s">
        <v>65</v>
      </c>
      <c r="G13" s="102" t="s">
        <v>66</v>
      </c>
      <c r="H13" s="102" t="s">
        <v>25</v>
      </c>
      <c r="I13" s="102" t="s">
        <v>31</v>
      </c>
      <c r="J13" s="125" t="s">
        <v>67</v>
      </c>
      <c r="K13" s="125" t="s">
        <v>68</v>
      </c>
      <c r="L13" s="102" t="s">
        <v>60</v>
      </c>
      <c r="M13" s="102" t="s">
        <v>70</v>
      </c>
      <c r="N13" s="102" t="s">
        <v>63</v>
      </c>
      <c r="O13" s="102" t="s">
        <v>71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69" t="s">
        <v>57</v>
      </c>
      <c r="B21" s="29"/>
      <c r="C21" s="29"/>
      <c r="D21" s="29"/>
      <c r="J21" s="123"/>
      <c r="K21" s="123"/>
    </row>
    <row r="22" spans="1:16" x14ac:dyDescent="0.3">
      <c r="B22" s="29"/>
      <c r="C22" s="29"/>
      <c r="D22" s="29"/>
      <c r="J22" s="123"/>
      <c r="K22" s="123"/>
    </row>
    <row r="23" spans="1:16" x14ac:dyDescent="0.3">
      <c r="B23" s="29"/>
      <c r="C23" s="29"/>
      <c r="D23" s="29"/>
      <c r="J23" s="123"/>
      <c r="K23" s="123"/>
    </row>
    <row r="24" spans="1:16" x14ac:dyDescent="0.3">
      <c r="B24" s="29"/>
      <c r="C24" s="29"/>
      <c r="D24" s="29"/>
      <c r="J24" s="123"/>
      <c r="K24" s="123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17" t="s">
        <v>28</v>
      </c>
      <c r="B27" s="218"/>
      <c r="C27" s="218"/>
      <c r="D27" s="218"/>
      <c r="E27" s="219"/>
      <c r="F27" s="220" t="s">
        <v>64</v>
      </c>
      <c r="G27" s="220"/>
      <c r="H27" s="220"/>
      <c r="I27" s="220"/>
      <c r="J27" s="220"/>
      <c r="K27" s="220"/>
      <c r="L27" s="79"/>
      <c r="M27" s="79"/>
      <c r="N27" s="79"/>
      <c r="O27" s="79"/>
      <c r="P27" s="79"/>
    </row>
    <row r="28" spans="1:16" x14ac:dyDescent="0.3">
      <c r="A28" s="102"/>
      <c r="B28" s="102" t="s">
        <v>60</v>
      </c>
      <c r="C28" s="102" t="s">
        <v>61</v>
      </c>
      <c r="D28" s="102" t="s">
        <v>31</v>
      </c>
      <c r="E28" s="102"/>
      <c r="F28" s="102" t="s">
        <v>65</v>
      </c>
      <c r="G28" s="102" t="s">
        <v>36</v>
      </c>
      <c r="H28" s="102" t="s">
        <v>25</v>
      </c>
      <c r="I28" s="102" t="s">
        <v>31</v>
      </c>
      <c r="J28" s="125" t="s">
        <v>67</v>
      </c>
      <c r="K28" s="125" t="s">
        <v>68</v>
      </c>
      <c r="L28" s="125" t="s">
        <v>72</v>
      </c>
      <c r="M28" s="125" t="s">
        <v>73</v>
      </c>
      <c r="N28" s="125" t="s">
        <v>74</v>
      </c>
      <c r="O28" s="125" t="s">
        <v>75</v>
      </c>
      <c r="P28" s="125" t="s">
        <v>71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6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63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4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0" sqref="B10"/>
    </sheetView>
  </sheetViews>
  <sheetFormatPr defaultRowHeight="14.4" x14ac:dyDescent="0.3"/>
  <cols>
    <col min="2" max="2" width="11.5546875" style="29" bestFit="1" customWidth="1"/>
  </cols>
  <sheetData>
    <row r="1" spans="1:2" x14ac:dyDescent="0.3">
      <c r="A1">
        <v>257</v>
      </c>
      <c r="B1" s="29">
        <v>2109947.17</v>
      </c>
    </row>
    <row r="3" spans="1:2" x14ac:dyDescent="0.3">
      <c r="A3">
        <v>251</v>
      </c>
      <c r="B3" s="29">
        <v>311913.59999999998</v>
      </c>
    </row>
    <row r="4" spans="1:2" x14ac:dyDescent="0.3">
      <c r="B4" s="29">
        <v>18021.669999999998</v>
      </c>
    </row>
    <row r="5" spans="1:2" x14ac:dyDescent="0.3">
      <c r="B5" s="29">
        <v>59100</v>
      </c>
    </row>
    <row r="6" spans="1:2" x14ac:dyDescent="0.3">
      <c r="A6">
        <v>255</v>
      </c>
      <c r="B6" s="29">
        <v>927399.7</v>
      </c>
    </row>
    <row r="7" spans="1:2" x14ac:dyDescent="0.3">
      <c r="B7" s="29">
        <v>7664.52</v>
      </c>
    </row>
    <row r="8" spans="1:2" x14ac:dyDescent="0.3">
      <c r="B8" s="29">
        <v>7779.07</v>
      </c>
    </row>
    <row r="9" spans="1:2" x14ac:dyDescent="0.3">
      <c r="A9">
        <v>252</v>
      </c>
      <c r="B9" s="29">
        <v>11655.21</v>
      </c>
    </row>
    <row r="10" spans="1:2" x14ac:dyDescent="0.3">
      <c r="A10">
        <v>254</v>
      </c>
      <c r="B10" s="29">
        <v>766413.41</v>
      </c>
    </row>
    <row r="11" spans="1:2" x14ac:dyDescent="0.3">
      <c r="B11" s="29">
        <f>SUM(B3:B10)</f>
        <v>2109947.1800000002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7</vt:i4>
      </vt:variant>
    </vt:vector>
  </HeadingPairs>
  <TitlesOfParts>
    <vt:vector size="17" baseType="lpstr">
      <vt:lpstr>250</vt:lpstr>
      <vt:lpstr>251</vt:lpstr>
      <vt:lpstr>252</vt:lpstr>
      <vt:lpstr>253</vt:lpstr>
      <vt:lpstr>254</vt:lpstr>
      <vt:lpstr>255</vt:lpstr>
      <vt:lpstr>264</vt:lpstr>
      <vt:lpstr>toplam</vt:lpstr>
      <vt:lpstr>Sayfa1</vt:lpstr>
      <vt:lpstr>Sayfa2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2024-08-23T06:04:45Z</cp:lastPrinted>
  <dcterms:created xsi:type="dcterms:W3CDTF">2024-08-20T07:52:45Z</dcterms:created>
  <dcterms:modified xsi:type="dcterms:W3CDTF">2025-05-12T11:00:32Z</dcterms:modified>
</cp:coreProperties>
</file>